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440" tabRatio="590" firstSheet="10" activeTab="17"/>
  </bookViews>
  <sheets>
    <sheet name="1" sheetId="1" r:id="rId1"/>
    <sheet name="03" sheetId="2" r:id="rId2"/>
    <sheet name="04" sheetId="3" r:id="rId3"/>
    <sheet name="05" sheetId="4" r:id="rId4"/>
    <sheet name="04-07" sheetId="5" r:id="rId5"/>
    <sheet name="07-06" sheetId="6" r:id="rId6"/>
    <sheet name="07.08" sheetId="7" r:id="rId7"/>
    <sheet name="08-02" sheetId="8" r:id="rId8"/>
    <sheet name="08-04" sheetId="9" r:id="rId9"/>
    <sheet name="09.05" sheetId="10" r:id="rId10"/>
    <sheet name="10-02" sheetId="11" r:id="rId11"/>
    <sheet name="10-05" sheetId="12" r:id="rId12"/>
    <sheet name="10-06" sheetId="13" r:id="rId13"/>
    <sheet name="10-07" sheetId="14" r:id="rId14"/>
    <sheet name="11-04" sheetId="15" r:id="rId15"/>
    <sheet name="16" sheetId="16" r:id="rId16"/>
    <sheet name="17" sheetId="17" r:id="rId17"/>
    <sheet name="Subvencia-19" sheetId="18" r:id="rId18"/>
  </sheets>
  <definedNames>
    <definedName name="_xlnm.Print_Titles" localSheetId="1">'03'!$A:$A,'03'!$11:$11</definedName>
    <definedName name="_xlnm.Print_Titles" localSheetId="3">'05'!$A:$A,'05'!$10:$10</definedName>
    <definedName name="_xlnm.Print_Titles" localSheetId="0">'1'!$5:$5</definedName>
    <definedName name="_xlnm.Print_Titles" localSheetId="16">'17'!$5:$5</definedName>
  </definedNames>
  <calcPr fullCalcOnLoad="1"/>
</workbook>
</file>

<file path=xl/sharedStrings.xml><?xml version="1.0" encoding="utf-8"?>
<sst xmlns="http://schemas.openxmlformats.org/spreadsheetml/2006/main" count="832" uniqueCount="277">
  <si>
    <t>Ð³í»Éí³Í N 3</t>
  </si>
  <si>
    <t>Ð³í»Éí³Í N 5</t>
  </si>
  <si>
    <t>Ðá¹í³ÍÇ ³Ýí³ÝáõÙÁ</t>
  </si>
  <si>
    <t>²</t>
  </si>
  <si>
    <t>ÀÜ¸²ØºÜÀ »ÝÃ³ËÙµÇ ·áõÙ³ñÁ (Ñ³½³ñ ¹ñ³Ùáí)</t>
  </si>
  <si>
    <t>ÀÝ¹³Ù»ÝÁ Íñ³·ñáí</t>
  </si>
  <si>
    <t>ÎñÃ³Ï³Ý ûµÛ»ÏïÝ»ñÇ ßÇÝ³ñ³ñáõÃÛáõÝ</t>
  </si>
  <si>
    <t>ÎñÃ³Ï³Ý ûµÛ»ÏïÝ»ñÇ ÑÇÙÝ³Ýáñá·áõÙ</t>
  </si>
  <si>
    <t>Î²äÆî²È ÞÆÜ²ð²ðàôÂÚ²Ü Ì²Êêºð</t>
  </si>
  <si>
    <t>Ü²Ê²¶Ì²Ðºî²¼àî²Î²Ü Ì²Êêºð</t>
  </si>
  <si>
    <t>Î²äÆî²È Üàðà¶àôØÜºðÆ Ì²Êêºð</t>
  </si>
  <si>
    <t>75²</t>
  </si>
  <si>
    <t xml:space="preserve">öá÷áËáõÃÛáõÝÝ»ñ ¨ Éñ³óáõÙÝ»ñ </t>
  </si>
  <si>
    <t>ÎñÃ³Ï³Ý ûµÛ»ÏïÝ»ñÇ Ý³Ë³·ÍáõÙ</t>
  </si>
  <si>
    <r>
      <t>ÀÜ¸²ØºÜÀ    Ì²Êêºð</t>
    </r>
    <r>
      <rPr>
        <sz val="10"/>
        <rFont val="Times Armenian"/>
        <family val="1"/>
      </rPr>
      <t xml:space="preserve">                                                                                           ³Û¹ ÃíáõÙ`</t>
    </r>
  </si>
  <si>
    <t>Ð³í»Éí³Í N 2</t>
  </si>
  <si>
    <t>§ÐÐ 2004 Ãí³Ï³ÝÇ å»ï³Ï³Ý µÛáõç»Ç Ù³ëÇÝ¦ ÐÐ ûñ»ÝùÇ N 1 Ñ³í»Éí³ÍÇ N 08-02 ³ÕÛáõë³ÏáõÙ</t>
  </si>
  <si>
    <t>´Ý³Ï³ñ³Ý³ÛÇÝ ßÇÝ³ñ³ñáõÃÛáõÝ</t>
  </si>
  <si>
    <t>6²</t>
  </si>
  <si>
    <t>äºî²Î²Ü Î²è²ì²ðØ²Ü ºì îºÔ²Î²Ü ÆÜøÜ²Î²è²ì²ðØ²Ü Ø²ðØÆÜÜºðÀ</t>
  </si>
  <si>
    <t>ÀÜ¸²ØºÜÀ Ì²Êêºð,³Û¹ ÃíáõÙ</t>
  </si>
  <si>
    <t>Î²äÆî²È Ì²Êêºð,³Û¹ ÃíáõÙ</t>
  </si>
  <si>
    <t>Î²äÆî²È Üàðà¶àôØÜºðÆ  Ì²Êêºð</t>
  </si>
  <si>
    <t>Î²äÆî²È ÞÆÜ²ð²ðàôÂÚ²Ü  Ì²Êêºð</t>
  </si>
  <si>
    <t>´Ý³Ï³ñ³Ý³ÛÇÝ ïÝï»ëáõÃÛáõÝ ¨ µÝ³Ï³ñ³Ý³ÛÇÝ ßÇÝ³ñ³ñáõÃÛáõÝ</t>
  </si>
  <si>
    <t>1.´Ý³Ï³ñ³Ý³ÛÇÝ ßÇÝ³ñ³ñáõÃÛáõÝ</t>
  </si>
  <si>
    <t>Ìð²¶ðÆ  ²Üì²ÜàôØÀ</t>
  </si>
  <si>
    <t>´Ûáõç»ï³ÛÇÝ Í³Ëë»ñÇ ·áñÍ³é³Ï³Ý ¹³ë³Ï³ñ·Ù³Ý</t>
  </si>
  <si>
    <t xml:space="preserve">ÀÜ¸²ØºÜÀ </t>
  </si>
  <si>
    <t>04</t>
  </si>
  <si>
    <t>03</t>
  </si>
  <si>
    <t>08</t>
  </si>
  <si>
    <t>02</t>
  </si>
  <si>
    <t>Ð³í»Éí³Í N 1</t>
  </si>
  <si>
    <t xml:space="preserve">ÊáõÙµ </t>
  </si>
  <si>
    <t xml:space="preserve">ºÝÃ³-ËáõÙµ </t>
  </si>
  <si>
    <t xml:space="preserve">´Ûáõç»ï³ÛÇÝ Í³Ëë»ñÇ ·áñÍ³é³Ï³Ý ¹³ë³Ï³ñ·Ù³Ý ËÙµ»ñÇ ¨ »ÝÃ³ËÙµ»ñÇ, ýÇÝ³Ýë³íáñíáÕ Íñ³·ñ»ñÇ ¨ í»ñçÇÝÝ»ñë  Çñ³Ï³Ý³óÝáÕ Ù³ñÙÇÝÝ»ñÇ ³Ýí³ÝáõÙÝ»ñÁ  </t>
  </si>
  <si>
    <t>ÀÜ¸²ØºÜÀ Ì²Êêºð</t>
  </si>
  <si>
    <t>³Û¹ ÃíáõÙª</t>
  </si>
  <si>
    <t>ÎðÂàôÂÚàôÜ ºì ¶ÆîàôÂÚàôÜ</t>
  </si>
  <si>
    <t>î³ññ³Ï³Ý, ÑÇÙÝ³Ï³Ý ¨ ÙÇçÝ³Ï³ñ· ÁÝ¹Ñ³Ýáõñ ÏñÃáõÃÛáõÝ</t>
  </si>
  <si>
    <t>2. ÎñÃ³Ï³Ý ûµÛ»ÏïÝ»ñÇ ÑÇÙÝ³Ýáñá·áõÙ</t>
  </si>
  <si>
    <t>17. ÎñÃ³Ï³Ý ûµÛ»ÏïÝ»ñÇ ßÇÝ³ñ³ñáõÃÛáõÝ</t>
  </si>
  <si>
    <t>21.ÎñÃ³Ï³Ý ûµÛ»ÏïÝ»ñÇ Ý³Ë³·ÍáõÙ</t>
  </si>
  <si>
    <t>05</t>
  </si>
  <si>
    <t>²ñï³¹åñáó³Ï³Ý ¹³ëïÇ³ñ³ÏáõÃÛáõÝ</t>
  </si>
  <si>
    <t>´Ü²Î²ð²Ü²ÚÆÜ-ÎàØàôÜ²È îÜîºêàôÂÚàôÜ</t>
  </si>
  <si>
    <t>02. ´Ý³Ï³ñ³Ý³ÛÇÝ ßÇÝ³ñ³ñáõÃÛáõÝ</t>
  </si>
  <si>
    <r>
      <t xml:space="preserve">Î²äÆî²È Ì²Êêºð                                          </t>
    </r>
    <r>
      <rPr>
        <sz val="10"/>
        <rFont val="Times Armenian"/>
        <family val="1"/>
      </rPr>
      <t xml:space="preserve">                                                                                                   ³Û¹ ÃíáõÙª</t>
    </r>
  </si>
  <si>
    <t>ÀÜÂ²òÆÎ Ì²Êêºð</t>
  </si>
  <si>
    <t>³Û¹ ÃíáõÙ</t>
  </si>
  <si>
    <t>êàô´êÆ¸Æ²Üºð</t>
  </si>
  <si>
    <t>ä»ï³Ï³Ý µÛáõç»Çó Ñ³Ù³ÛÝùÝ»ñÇ µÛáõç»Ý»ñÇÝ ïñíáÕ Ýå³ï³Ï³ÛÇÝ Ñ³ïÏ³óáõÙÝ»ñª ëáõµí»ÝóÇ³Ý»ñ</t>
  </si>
  <si>
    <t>Ð³í»Éí³Í N 4</t>
  </si>
  <si>
    <t xml:space="preserve">ÀÜ¸²ØºÜÀ »ÝÃ³ËÙµÇ ·áõÙ³ñÁ </t>
  </si>
  <si>
    <t>Ð³ïÏ³óáõÙÝ»ñÇ ³í»É³óáõÙ (Ñ³½³ñ ¹ñ³ÙÝ»ñáí)</t>
  </si>
  <si>
    <r>
      <t>ÀÜ¸²ØºÜÀ    Ì²Êêºð</t>
    </r>
    <r>
      <rPr>
        <sz val="11"/>
        <rFont val="Times Armenian"/>
        <family val="1"/>
      </rPr>
      <t xml:space="preserve">                                                                                           ³Û¹ ÃíáõÙ`</t>
    </r>
  </si>
  <si>
    <t>§Ð³Û³ëï³ÝÇ Ð³Ýñ³å»ïáõÃÛ³Ý 2004 Ãí³Ï³ÝÇ å»ï³Ï³Ý µÛáõç»Ç Ù³ëÇÝ¦ ÐÐ ûñ»ÝùÇ N 1 Ñ³í»Éí³ÍÇ N 04-05 ³ÕÛáõë³ÏáõÙ</t>
  </si>
  <si>
    <t>§Ð³Û³ëï³ÝÇ Ð³Ýñ³å»ïáõÃÛ³Ý 2004 Ãí³Ï³ÝÇ å»ï³Ï³Ý µÛáõç»Ç Ù³ëÇÝ¦ ÐÐ ûñ»ÝùÇ N 1 Ñ³í»Éí³ÍÇ N 04-03 ³ÕÛáõë³ÏáõÙ</t>
  </si>
  <si>
    <t>Ð³ïÏ³óáõÙÝ»ñÇ ³í»É³óáõÙÝ»ñÇ ·áõÙ³ñÁ                                                                                                                            (Ñ³½³ñ ¹ñ³Ù)</t>
  </si>
  <si>
    <t>ÞÇñ³ÏÇ Ù³ñ½å»ï³ñ³Ý</t>
  </si>
  <si>
    <t>ÐÐ ù³Õ³ù³ßÇÝáõÃÛ³Ý Ý³Ë³ñ³ñáõÃÛáõÝ</t>
  </si>
  <si>
    <t>Ð³ïáõÏ ÁÝ¹Ñ³Ýáõñ ÏñÃáõÃÛáõÝ</t>
  </si>
  <si>
    <t>02. ÎñÃ³Ï³Ý ûµÛ»ÏïÝ»ñÇ ßÇÝ³ñ³ñáõÃÛáõÝ</t>
  </si>
  <si>
    <t>07</t>
  </si>
  <si>
    <t>Ðáõß³ñÓ³ÝÝ»ñÇ ¨ Ùß³ÏáõÃ³ÛÇÝ ³ñÅ»ùÝ»ñÇ í»ñ³Ï³Ý·ÝáõÙ ¨ å³Ñå³ÝáõÙ,³Û¹ ÃíáõÙ</t>
  </si>
  <si>
    <t>03.Øß³ÏáõÃ³ÛÇÝ ûµÛ»ÏïÝ»ñÇ ÑÇÙÝ³Ýáñá·áõÙ</t>
  </si>
  <si>
    <t>11</t>
  </si>
  <si>
    <t>Ü³Ë³·Í³Ñ»ï³Ëáõ½³Ï³Ý ³ßË³ï³ÝùÝ»ñ</t>
  </si>
  <si>
    <t>05.Ü³Ë³·Í³ÛÇÝ ³ßË³ï³ÝùÝ»ñ</t>
  </si>
  <si>
    <t>06.Ð³Ù³ÛÝù³ÛÇÝ Ï»ÝïñáÝÝ»ñÇ ûñÇÝ³Ï»ÉÇ Ý³Ë³·ÍÇ Ùß³ÏáõÙ</t>
  </si>
  <si>
    <t>12</t>
  </si>
  <si>
    <t>Ö³Ý³å³ñÑ³ÛÇÝ ïÝï»ëáõÃÛáõÝ</t>
  </si>
  <si>
    <t>01.ä»ï³Ï³Ý Ýß³Ý³ÏáõÃÛ³Ý ³íïá×³Ý³å³ñÑÝ»ñÇ ÑÇÙÝ³Ýáñá·áõÙ</t>
  </si>
  <si>
    <t>ÐÐ ïñ³ÝëåáñïÇ ¨ Ï³åÇ  Ý³Ë³ñ³ñáõÃÛáõÝ</t>
  </si>
  <si>
    <t>03.ä»ï³Ï³Ý ¨ Ù³ñ½³ÛÇÝ Ýß³Ý³ÏáõÃÛ³Ý ³íïá×³Ý³å³ñÑÝ»ñÇ å³Ñå³ÝáõÙ ¨ ß³Ñ³·áñÍáõÙ</t>
  </si>
  <si>
    <t>10</t>
  </si>
  <si>
    <t>²Ý³ëÝ³µáõÅáõÃÛáõÝ ¨ Ñ³Ï³Ñ³Ù³×³ñ³Ï³ÛÇÝ ÙÇçáó³éáõÙÝ»ñ</t>
  </si>
  <si>
    <t>03.¶ÛáõÕ³ïÝï»ë³Ï³Ý Ýß³Ý³ÏáõÃÛ³Ý ³ÛÉ  ûµÛ»ÏïÝ»ñÇ ÑÇÙÝ³Ýáñá·áõÙ</t>
  </si>
  <si>
    <t>ÐÐ ·ÛáõÕ³ïÝï»ëáõÃÛ³Ý Ý³Ë³ñ³ñáõÃÛáõÝ</t>
  </si>
  <si>
    <t>06</t>
  </si>
  <si>
    <t>²Ýï³é³ÛÇÝ ïÝï»ëáõÃÛáõÝ</t>
  </si>
  <si>
    <t>îáÑÙ³µáõÍáõÃÛáõÝ,ë»ñÙÝ³µáõÍáõÃÛáõÝ ¨ ³ÛÉ Íñ³·»ñ</t>
  </si>
  <si>
    <t>ÐáÕ»ñÇ µ³ñ»É³íÙ³Ý ³ßË³ï³Ýù»ñ</t>
  </si>
  <si>
    <t>09</t>
  </si>
  <si>
    <t>ì²èºÈÆø²ÚÆÜ ºì ¾Üºð¶ºîÆÎ Ð²Ø²ÈÆð</t>
  </si>
  <si>
    <t>¿Ý»ñ·»ïÇÏ³ÛÇ µÝ³·³í³éÇ ³ÛÉ ·áñÍáõÝ»áõÃÛáõÝ</t>
  </si>
  <si>
    <t>²ñí»ëï</t>
  </si>
  <si>
    <t>æñ³Ù³ï³Ï³ñ³ñáõÙ ¨ ÏáÛáõÕáõ Ñ³Ù³Ï³ñ·»ñÇ ß³Ñ³·áñÍáõÙ</t>
  </si>
  <si>
    <t>ÐÐ Ï³é³í³ñáõÃÛ³ÝÝ ³éÁÝÃ»ñ çñ³ÛÇÝ ïÝï»ëáõÃÛ³Ý å»ï³Ï³Ý ÏáÙÇï»</t>
  </si>
  <si>
    <t>²ñ³·³ÍáïÝÇ Ù³ñ½Ç Ì³ÕÏ³ÑáíÇï Ñ³Ù³ÛÝùÇ ·³½³ýÇÏ³óáõÙ</t>
  </si>
  <si>
    <t>²ñ³·³ÍáïÝÇ Ù³ñ½Ç Â³ÉÇÝÇ ²ÏáõÝù ·ÛáõÕÇ ·³½³ýÇÏ³óáõÙ</t>
  </si>
  <si>
    <t>Èáéáõ Ù³ñ½Ç ê³ñ³Ù»ç ·ÛáõÕÇ ·³½³ýÇÏ³óáõÙ</t>
  </si>
  <si>
    <t>ì³Ûáó ÒáñÇ Ù³ñ½Ç ²·³ñ³Ï³Óáñ ·ÛáõÕÇ ·³½³ýÇÏ³óáõÙ</t>
  </si>
  <si>
    <t>ì³Ûáó ÒáñÇ Ù³ñ½Ç ²½³ï»Ï ·ÛáõÕÇ ·³½³ï³ñÇ í»ñ³Ýáñá·áõÙ</t>
  </si>
  <si>
    <t>Ð³ïÏ³óáõÙÝ»ñÇ ³í»É³óáõÙ                                                                                                                                       (Ñ³½³ñ ¹ñ³ÙÝ»ñáí)</t>
  </si>
  <si>
    <t>²äð²ÜøÜºðÆ ¶ÜØ²Ü ºì Ì²è²ÚàôÂÚàôÜÜºðÆ ìÖ²ðØ²Ü Ì²Êêºð</t>
  </si>
  <si>
    <t>²ñ³·³ÍáïÝÇ Ù³ñ½Ç ê³Ý·Û³é Ñ³Ù³ÛÝùÇ ·³½³ýÇÏ³óáõÙ</t>
  </si>
  <si>
    <t xml:space="preserve">¶áõÙ³ñÁ </t>
  </si>
  <si>
    <t>²ÕÛáõë³Ï N 19</t>
  </si>
  <si>
    <t>Ðñ³½¹³ÝÇ ù³Õ³ù³ÛÇÝ Ñ³Ù³ÛÝù</t>
  </si>
  <si>
    <t>ê¨³ÝÇ ù³Õ³ù³ÛÇÝ Ñ³Ù³ÛÝù</t>
  </si>
  <si>
    <t>¶³í³éÇ ù³Õ³ù³ÛÇÝ Ñ³Ù³ÛÝù</t>
  </si>
  <si>
    <t>ì³ñ¹»ÝÇëÇ ù³Õ³ù³ÛÇÝ Ñ³Ù³ÛÝù</t>
  </si>
  <si>
    <t>²ñÙ³íÇñÇ ù³Õ³ù³ÛÇÝ Ñ³Ù³ÛÝù</t>
  </si>
  <si>
    <t>ÊÝÓáñ»ëÏÇ ·ÛáõÕ³Ï³Ý Ñ³Ù³ÛÝù</t>
  </si>
  <si>
    <t>æ»ñÙáõÏÇ ù³Õ³ù³ÛÇÝ Ñ³Ù³ÛÝù</t>
  </si>
  <si>
    <t>Ð³Ù³ÛÝùÝ»ñÇ ¨ ýÇÝ³Ýë³íáñÙ³Ý »ÝÃ³Ï³ Íñ³·ñ»ñÇ ³Ýí³ÝáõÙÁ</t>
  </si>
  <si>
    <t>Ð³í»Éí³Í N 17</t>
  </si>
  <si>
    <t>§Ð³Û³ëï³ÝÇ Ð³Ýñ³å»ïáõÃÛ³Ý 2004 Ãí³Ï³ÝÇ å»ï³Ï³Ý µÛáõç»Ç Ù³ëÇÝ¦ ÐÐ ûñ»ÝùÇ N 1 Ñ³í»Éí³ÍÇ N 04-04 ³ÕÛáõë³ÏáõÙ</t>
  </si>
  <si>
    <t>§Ð³Û³ëï³ÝÇ Ð³Ýñ³å»ïáõÃÛ³Ý 2004 Ãí³Ï³ÝÇ å»ï³Ï³Ý µÛáõç»Ç Ù³ëÇÝ¦ ÐÐ ûñ»ÝùÇ N 1 Ñ³í»Éí³ÍÇ N 07-06 ³ÕÛáõë³ÏáõÙ</t>
  </si>
  <si>
    <t>03. ÎñÃ³Ï³Ý ûµÛ»ÏïÝ»ñÇ ÑÇÙÝ³Ýáñá·áõÙ</t>
  </si>
  <si>
    <t>06.Øß³ÏáõÃ³ÛÇÝ ûµÛ»ÏïÝ»ñÇ ÑÇÙÝ³Ýáñá·áõÙ</t>
  </si>
  <si>
    <t>06.¶ÛáõÕ³ïÝï»ë³Ï³Ý Ýß³Ý³ÏáõÃÛ³Ý ³ÛÉ  ûµÛ»ÏïÝ»ñÇ ÑÇÙÝ³Ýáñá·áõÙ</t>
  </si>
  <si>
    <t>09.Ü³Ë³·Í³ÛÇÝ ³ßË³ï³ÝùÝ»ñ</t>
  </si>
  <si>
    <t>Øß³ÏáõÃ³ÛÇÝ ûµÛ»ÏïÝ»ñÇ ÑÇÙÝ³Ýáñá·áõÙ</t>
  </si>
  <si>
    <t>Ð³í»Éí³Í N 6</t>
  </si>
  <si>
    <t>§Ð³Û³ëï³ÝÇ Ð³Ýñ³å»ïáõÃÛ³Ý 2004 Ãí³Ï³ÝÇ å»ï³Ï³Ý µÛáõç»Ç Ù³ëÇÝ¦ ÐÐ ûñ»ÝùÇ N 1 Ñ³í»Éí³ÍÇ N 07-08 ³ÕÛáõë³ÏáõÙ</t>
  </si>
  <si>
    <t>§ÐÐ 2004 Ãí³Ï³ÝÇ å»ï³Ï³Ý µÛáõç»Ç Ù³ëÇÝ¦ ÐÐ ûñ»ÝùÇ N 1 Ñ³í»Éí³ÍÇ N 08-04 ³ÕÛáõë³ÏáõÙ</t>
  </si>
  <si>
    <t>Ð³í»Éí³Í N 7</t>
  </si>
  <si>
    <t>§ÐÐ 2004 Ãí³Ï³ÝÇ å»ï³Ï³Ý µÛáõç»Ç Ù³ëÇÝ¦ ÐÐ ûñ»ÝùÇ N 1 Ñ³í»Éí³ÍÇ N 09-05 ³ÕÛáõë³ÏáõÙ</t>
  </si>
  <si>
    <t>§ÐÐ 2004 Ãí³Ï³ÝÇ å»ï³Ï³Ý µÛáõç»Ç Ù³ëÇÝ¦ ÐÐ ûñ»ÝùÇ N 1 Ñ³í»Éí³ÍÇ N 10-02 ³ÕÛáõë³ÏáõÙ</t>
  </si>
  <si>
    <t>ÎáÉ»Ïïáñ³¹ñ»Ý³Å³ÛÇÝ ó³ÝóÇ Ï³éáõóáõÙ</t>
  </si>
  <si>
    <t>§ÐÐ 2004 Ãí³Ï³ÝÇ å»ï³Ï³Ý µÛáõç»Ç Ù³ëÇÝ¦ ÐÐ ûñ»ÝùÇ N 1 Ñ³í»Éí³ÍÇ N 10-05 ³ÕÛáõë³ÏáõÙ</t>
  </si>
  <si>
    <t>¶ÛáõÕ³ïÝï»ë³Ï³Ý Ýß³Ý³ÏáõÃÛ³Ý ³ÛÉ ûµÛ»ÏïÝ»ñÇ ÑÇÙÝ³Ýáñá·áõÙ</t>
  </si>
  <si>
    <t>§ÐÐ 2004 Ãí³Ï³ÝÇ å»ï³Ï³Ý µÛáõç»Ç Ù³ëÇÝ¦ ÐÐ ûñ»ÝùÇ N 1 Ñ³í»Éí³ÍÇ N 10-06 ³ÕÛáõë³ÏáõÙ</t>
  </si>
  <si>
    <t>§ÐÐ 2004 Ãí³Ï³ÝÇ å»ï³Ï³Ý µÛáõç»Ç Ù³ëÇÝ¦ ÐÐ ûñ»ÝùÇ N 1 Ñ³í»Éí³ÍÇ N 10-07 ³ÕÛáõë³ÏáõÙ</t>
  </si>
  <si>
    <t>07.àéá·Ù³Ý Ñ³Ù³Ï³ñ·»ñÇ ëáõµëÇ¹³íáñáõÙ</t>
  </si>
  <si>
    <t>ºñ¨³ÝÇ ù³Õ³ù³å»ï³ñ³Ý</t>
  </si>
  <si>
    <t>Ò»éÝ³ñÏáõÃÛáõÝÝ»ñÇÝ ¨ Ï³½Ù³Ï»ñåáõÃÛáõÝÝ»ñÇÝ ïñíáÕ ëáõµëÇ¹Ç³Ý»ñ</t>
  </si>
  <si>
    <t>ÐÐ ²ñ³·³ÍáïÝÇ Ù³ñ½å»ï³ñ³Ý</t>
  </si>
  <si>
    <t>ÐÐ ì³Ûáó ÒáñÇ Ù³ñ½å»ï³ñ³Ý</t>
  </si>
  <si>
    <r>
      <t xml:space="preserve">ÀÂ²òÆÎ Ì²Êêºð                                          </t>
    </r>
    <r>
      <rPr>
        <sz val="10"/>
        <rFont val="Times Armenian"/>
        <family val="1"/>
      </rPr>
      <t xml:space="preserve">                                                                                                   ³Û¹ ÃíáõÙª</t>
    </r>
  </si>
  <si>
    <t>àéá·Ù³Ý Ñ³Ù³Ï³ñ·»ñÇ ëáõµëÇ¹³íáñáõÙ</t>
  </si>
  <si>
    <t>Ìñ³·ñÇ ·Íáí</t>
  </si>
  <si>
    <t>§ÐÐ 2004 Ãí³Ï³ÝÇ å»ï³Ï³Ý µÛáõç»Ç Ù³ëÇÝ¦ ÐÐ ûñ»ÝùÇ N 1 Ñ³í»Éí³ÍÇ N 11-04 ³ÕÛáõë³ÏáõÙ</t>
  </si>
  <si>
    <t>Ü³Ë³·Í³ÛÇÝ ³ßË³ï³ÝùÝ»ñ</t>
  </si>
  <si>
    <t>Ð³Ù³ÛÝù³ÛÇÝ Ï»ÝïñáÝÝ»ñÇ ûñÇÝ³Ï»ÉÇ Ý³Ë³·ÍÇ Ùß³ÏáõÙ</t>
  </si>
  <si>
    <t>§ÐÐ 2004 Ãí³Ï³ÝÇ å»ï³Ï³Ý µÛáõç»Ç Ù³ëÇÝ¦ ÐÐ ûñ»ÝùÇ N 1 Ñ³í»Éí³ÍÇ N 12-07 ³ÕÛáõë³ÏáõÙ</t>
  </si>
  <si>
    <t>ÀÝ¹³Ù»ÝÁ Íñ³·ñÇ ·Íáí</t>
  </si>
  <si>
    <t>ÐÐ îñ³ÝëåáñïÇ ¨ Ï³åÇ Ý³Ë³ñ³ñáõÃÛáõÝ</t>
  </si>
  <si>
    <t>²ÛÉ Í³Ëë»ñ</t>
  </si>
  <si>
    <t>²ÛÉ Í³é³ÛáõÃÛáõÝÝ»ñÇ Ó»éùµ»ñÙ³Ý Í³Ëë»ñ</t>
  </si>
  <si>
    <t>ä»ï³Ï³Ý Ýß³Ý³ÏáõÃÛ³Ý ³íïá×³Ý³å³ñÑÝ»ñÇ ÑÇÙÝ³Ýáñá·áõÙ</t>
  </si>
  <si>
    <t xml:space="preserve">ºñ¨³ÝÇ ÞáñµáõÉ³Ë ³íïá×³Ý³å³ñÑÇ å³Ñå³ÝáõÙ ¨ ß³Ñ³·áñÍáõÙ </t>
  </si>
  <si>
    <t>Ü³Ë³·Í³ÛÇÝ ³ßË³ï³Ýù»ñ</t>
  </si>
  <si>
    <t xml:space="preserve">ÀÝ¹³Ù»ÝÁ Íñ³·ñÇ ·Íáí </t>
  </si>
  <si>
    <r>
      <t xml:space="preserve">Î²äÆî²È Üºð¸ðàôØÜºðÆ Ì²Êêºð   </t>
    </r>
    <r>
      <rPr>
        <sz val="10"/>
        <rFont val="Times Armenian"/>
        <family val="1"/>
      </rPr>
      <t xml:space="preserve">                                                                                                                    ³Û¹ ÃíáõÙª</t>
    </r>
  </si>
  <si>
    <t>Ð³í»Éí³Í N 8</t>
  </si>
  <si>
    <t>Ð³í»Éí³Í N 9</t>
  </si>
  <si>
    <t>Ð³í»Éí³Í N 10</t>
  </si>
  <si>
    <t>Ð³í»Éí³Í N 11</t>
  </si>
  <si>
    <t>Ð³í»Éí³Í N 12</t>
  </si>
  <si>
    <t>Ð³í»Éí³Í N 13</t>
  </si>
  <si>
    <t>Ð³í»Éí³Í N 14</t>
  </si>
  <si>
    <t>Ð³í»Éí³Í N 15</t>
  </si>
  <si>
    <t>Ø³ñ½³ÛÇÝ Ýß³Ý³ÏáõÃÛ³Ý ³íïá×³Ý³å³ñÑÝ»ñÇ ÑÇÙÝ³Ýáñá·áõÙ</t>
  </si>
  <si>
    <t>Ð³í»Éí³Í N 16</t>
  </si>
  <si>
    <t xml:space="preserve">ÐÐ ïñ³ÝëåáñïÇ ¨ Ï³åÇ Ý³Ë³ñ³ñáõÃÛáõÝ </t>
  </si>
  <si>
    <t>ÐÐ Èáéáõ Ù³ñ½å»ï³ñ³Ý</t>
  </si>
  <si>
    <t xml:space="preserve">²ñ³·³ÍáïÝÇ Ù³ñ½Ç Ü»ñùÇÝ ´³½Ù³µ»ñ¹, Ü»ñùÇÝ ê³ëÝ³ß»Ý ¨ ì»ñÇÝ ê³ëÝ³ß»Ý Ñ³Ù³ÛÝùÝ»ñÇ áéá·Ù³Ý çñÇ Ù³ï³Ï³ñ³ñÙ³Ý ³å³ÑáíáõÙ </t>
  </si>
  <si>
    <t>²ñ³·³ÍáïÝÇ Ù³ñ½Ç êáõë»ñ  ·ÛáõÕÇ áéá·Ù³Ý ó³ÝóÇ Ýáñá·áõÙ</t>
  </si>
  <si>
    <t>1.¶ÛáõÕ³ïÝï»ë³Ï³Ý Ýß³Ý³ÏáõÃÛ³Ý ³ÛÉ  ûµÛ»ÏïÝ»ñÇ ÑÇÙÝ³Ýáñá·áõÙ</t>
  </si>
  <si>
    <t>1.ä»ï³Ï³Ý Ýß³Ý³ÏáõÃÛ³Ý ³íïá×³Ý³å³ñÑÝ»ñÇ ÑÇÙÝ³Ýáñá·áõÙ</t>
  </si>
  <si>
    <t>ÀÜÂ²òÆÎ  Ì²Êêºð,³Û¹ ÃíáõÙ</t>
  </si>
  <si>
    <t>ÀÜÂ²òÆÎ Ì²Êêºð,³Û¹ ÃíáõÙ</t>
  </si>
  <si>
    <t>1. ÎñÃ³Ï³Ý ûµÛ»ÏïÝ»ñÇ ÑÇÙÝ³Ýáñá·áõÙ</t>
  </si>
  <si>
    <t>1. ÎñÃ³Ï³Ý ûµÛ»ÏïÝ»ñÇ ßÇÝ³ñ³ñáõÃÛáõÝ</t>
  </si>
  <si>
    <t>ä»ï³Ï³Ý ¨ Ù³ñ½³ÛÇÝ Ýß³Ý³ÏáõÃÛ³Ý ³íïá×³Ý³å³ñÑÝ»ñÇ å³Ñå³ÝáõÙ ¨ ß³Ñ³·áñÍáõÙ</t>
  </si>
  <si>
    <t>13.²ñ³·³ÍáïÝÇ Ù³ñ½Ç êáõë»ñ ·ÛáõÕÇ áéá·Ù³Ý ó³ÝóÇ Ýáñá·áõÙ</t>
  </si>
  <si>
    <t>2.²ñ³·³ÍáïÝÇ Ù³ñ½Ç êáõë»ñ ·ÛáõÕÇ áéá·Ù³Ý ó³ÝóÇ Ýáñá·áõÙ</t>
  </si>
  <si>
    <t>1.àéá·Ù³Ý Ñ³Ù³Ï³ñ·»ñÇ ëáõµëÇ¹³íáñáõÙ</t>
  </si>
  <si>
    <t>²ñ³·³ÍáïÝÇ Ù³ñ½å»ï³ñ³Ý</t>
  </si>
  <si>
    <t>²ñ³ñ³ïÇ Ù³ñ½å»ï³ñ³Ý</t>
  </si>
  <si>
    <t>²ñÙ³íÇñÇ Ù³ñ½å»ï³ñ³Ý</t>
  </si>
  <si>
    <t>¶»Õ³ñùáõÝÇùÇ Ù³ñ½å»ï³ñ³Ý</t>
  </si>
  <si>
    <t>Èáéáõ Ù³ñ½å»ï³ñ³Ý</t>
  </si>
  <si>
    <t>Îáï³ÛùÇ Ù³ñ½å»ï³ñ³Ý</t>
  </si>
  <si>
    <t>êÛáõÝÇùÇ Ù³ñ½å»ï³ñ³Ý</t>
  </si>
  <si>
    <t>ì³Ûáó ÒáñÇ Ù³ñ½å»ï³ñ³Ý</t>
  </si>
  <si>
    <t>î³íáõßÇ Ù³ñ½å»ï³ñ³Ý</t>
  </si>
  <si>
    <t>13²</t>
  </si>
  <si>
    <t>æñÙáõÕ-ÏáÛáõÕáõ ó³Ýó»ñÇ ßÇÝ³ñ³ñáõÃÛáõÝ</t>
  </si>
  <si>
    <t>75´</t>
  </si>
  <si>
    <t>75¶</t>
  </si>
  <si>
    <t>75¸</t>
  </si>
  <si>
    <t>75º</t>
  </si>
  <si>
    <t>75¼</t>
  </si>
  <si>
    <t>ÐÐ ²ñ³ñ³ïÇ Ù³ñ½å»ï³ñ³Ý</t>
  </si>
  <si>
    <t>ÐÐ ²ñÙ³íÇñÇ Ù³ñ½å»ï³ñ³Ý</t>
  </si>
  <si>
    <t>ÐÐ ¶»Õ³ñùáõÝÇùÇ  Ù³ñ½å»ï³ñ³Ý</t>
  </si>
  <si>
    <t>ÐÐ Îáï³ÛùÇ  Ù³ñ½å»ï³ñ³Ý</t>
  </si>
  <si>
    <t>ÐÐ ÞÇñ³ÏÇ   Ù³ñ½å»ï³ñ³Ý</t>
  </si>
  <si>
    <t>ÐÐ êÛáõÝÇùÇ  Ù³ñ½å»ï³ñ³Ý</t>
  </si>
  <si>
    <t>ÐÐ î³íáõßÇ Ù³ñ½å»ï³ñ³Ý</t>
  </si>
  <si>
    <t>§Ð³Û³ëï³ÝÇ Ð³Ýñ³å»ïáõÃÛ³Ý  2004 Ãí³Ï³ÝÇ å»ï³Ï³Ý µÛáõç»Ç Ù³ëÇÝ¦ ÐÐ ûñ»ÝùÇ N 1 Ñ³í»Éí³ÍÇ N 15 ³ÕÛáõë³ÏáõÙ</t>
  </si>
  <si>
    <t>1.Øß³ÏáõÃ³ÛÇÝ ûµÛ»ÏïÝ»ñÇ ÑÇÙÝ³Ýáñá·áõÙ</t>
  </si>
  <si>
    <t>08.Ð³Ù³ÛÝù³ÛÇÝ Ýß³Ý³ÏáõÃÛ³Ý ³íïá×³Ý³å³ñÑÝ»ñÇ å³Ñå³ÝÙ³Ý ¨ ß³Ñ³·áñÍÙ³Ý Ýå³ï³Ïáí Ñ³Ù³ÛÝùÝ»ñÇÝ ëáõµí»ÝóÇ³Ý»ñÇ ïñ³Ù³¹ñáõÙ</t>
  </si>
  <si>
    <t>10. æñÙáõÕ-ÏáÛáõÕáõ ó³Ýó»ñÇ ßÇÝ³ñ³ñáõÃÛáõÝ</t>
  </si>
  <si>
    <t>â³ñ»Ýó³í³ÝÇ ù³Õ³ù³ÛÇÝ Ñ³Ù³ÛÝù</t>
  </si>
  <si>
    <t>02.ì³Ûáó ÒáñÇ Ù³ñ½Ç ²½³ï»Ï ·ÛáõÕÇ ·³½³ï³ñÇ í»ñ³Ýáñá·Ù³Ý Ýå³ï³Ïáí  ²½³ï»Ï Ñ³Ù³ÛÝùÇÝ ëáõµí»ÝóÇ³ÛÇ ïñ³Ù³¹ñáõÙ</t>
  </si>
  <si>
    <t>³Û¹ ÃíáõÙ`</t>
  </si>
  <si>
    <t>1 ÎñÃ³Ï³Ý ûµÛ»ÏïÝ»ñÇ ßÇÝ³ñ³ñáõÃÛáõÝ</t>
  </si>
  <si>
    <t>2. ÎñÃ³Ï³Ý ûµÛ»ÏïÝ»ñÇ Ý³Ë³·ÍáõÙ</t>
  </si>
  <si>
    <t>Ðáõß³ñÓ³ÝÝ»ñÇ ¨ Ùß³ÏáõÃ³ÛÇÝ ³ñÅ»ùÝ»ñÇ í»ñ³Ï³Ý·ÝáõÙ ¨ å³Ñå³ÝáõÙ</t>
  </si>
  <si>
    <t>2.ì³Ûáó ÒáñÇ Ù³ñ½Ç ²½³ï»Ï ·ÛáõÕÇ ·³½³ï³ñÇ í»ñ³Ýáñá·Ù³Ý Ýå³ï³Ïáí ²½³ï»Ï Ñ³Ù³ÛÝùÇÝ ëáõµí»ÝóÇ³ÛÇ ïñ³Ù³¹ñáõÙ</t>
  </si>
  <si>
    <t>¶»Õ³ñùáõÝÇùÇ Ù³ñ½Ç Ìáí³Ï ·ÛáõÕÇ ·³½³ýÇÏ³óáõÙ</t>
  </si>
  <si>
    <t>04. Ø³ñ½³¹åñáóÝ»ñÇ ÑÇÙÝ³Ýáñá·Ù³Ý Ñ³Ù³ñ Ñ³Ù³ÛÝùÝ»ñÇÝ ëáõµí»ÝóÇ³Ý»ñÇ ïñ³Ù³¹ñáõÙ</t>
  </si>
  <si>
    <t>ØÞ²ÎàôÚÂ,îºÔºÎ²îìàôÂÚàôÜ, êäàðî ºì ÎðàÜ</t>
  </si>
  <si>
    <t xml:space="preserve">01.ÐÐ Ñ³Ù³ÛÝùÝ»ñáõÙ ·³½³ýÇÏ³óÙ³Ý Çñ³Ï³Ý³óÙ³Ý Ýå³ï³Ïáí Ñ³Ù³ÛÝùÝ»ñÇÝ ëáõµí»ÝóÇ³Ý»ñÇ ïñ³Ù³¹ñáõÙ </t>
  </si>
  <si>
    <t xml:space="preserve">Èáéáõ Ù³ñ½å»ï³ñ³Ý </t>
  </si>
  <si>
    <t>¶ÚàôÔ²îÜîºêàôÂÚàôÜ, ²Üî²è²ÚÆÜ ºì æð²ÚÆÜ îÜîºêàôÂÚàôÜ, ÒÎÜ²´àôÌàôÂÚàôÜ</t>
  </si>
  <si>
    <t>05.ÎáÉ»Ïïáñ³¹ñ»Ý³Å³ÛÇÝ ó³ÝóÇ Ï³éáõóáõÙ</t>
  </si>
  <si>
    <t>ÐáÕ»ñÇ µ³ñ»É³íÙ³Ý ³ßË³ï³ÝùÝ»ñ</t>
  </si>
  <si>
    <t>îáÑÙ³µáõÍáõÃÛáõÝ, ë»ñÙÝ³µáõÍáõÃÛáõÝ ¨ ³ÛÉ Íñ³·»ñ</t>
  </si>
  <si>
    <t xml:space="preserve">12.²ñ³·³ÍáïÝÇ Ù³ñ½Ç Ü»ñùÇÝ ´³½Ù³µ»ñ¹, Ü»ñùÇÝ ê³ëÝ³ß»Ý ¨ ì»ñÇÝ ê³ëÝ³ß»Ý Ñ³Ù³ÛÝùÝ»ñÇ áéá·Ù³Ý çñÇ Ù³ï³Ï³ñ³ñÙ³Ý ³å³ÑáíáõÙ </t>
  </si>
  <si>
    <t>²ð¸ÚàôÜ²´ºðàôÂÚàôÜ,Ð²Üø²ÚÆÜ Ð²Ü²ÌàÜºð (µ³ó³éáõÃÛ³Ùµ í³é»ÉÇùÇ), ÞÆÜ²ð²ðàôÂÚàôÜ ºì ´Ü²ä²Ðä²ÜàôÂÚàôÜ</t>
  </si>
  <si>
    <t>îð²Üêäàðî, Ö²Ü²ä²ðÐ²ÚÆÜ îÜîºêàôÂÚàôÜ ºì Î²ä</t>
  </si>
  <si>
    <t>07.Ð³Ù³ÛÝù³ÛÇÝ Ýß³Ý³ÏáõÃÛ³Ý ³íïá×³Ý³å³ñÑÝ»ñÇ ÑÇÙÝ³Ýáñá·Ù³Ý Ýå³ï³Ïáí Ñ³Ù³ÛÝùÝ»ñÇÝ ëáõµí»ÝóÇ³Ý»ñÇ ïñ³Ù³¹ñáõÙ</t>
  </si>
  <si>
    <t>11.Ø³ñ½³ÛÇÝ Ýß³Ý³ÏáõÃÛ³Ý ³íïá×³Ý³å³ñÑÝ»ñÇ ÑÇÙÝ³Ýáñá·áõÙ</t>
  </si>
  <si>
    <t>10.ºñ¨³ÝÇ ÞáñµáõÉ³Ë ³íïá×³Ý³å³ñÑÇ å³Ñå³ÝáõÙ ¨ ß³Ñ³·áñÍáõÙ</t>
  </si>
  <si>
    <t>Ø³ñ½³¹åñáóÝ»ñÇ ÑÇÙÝ³Ýáñá·Ù³Ý Ñ³Ù³ñ Ñ³Ù³ÛÝùÝ»ñÇÝ ëáõµí»ÝóÇ³Ý»ñÇ ïñ³Ù³¹ñáõÙ</t>
  </si>
  <si>
    <t>ÐÐ Ñ³Ù³ÛÝùÝ»ñáõÙ ·³½³ýÇÏ³óÙ³Ý Çñ³Ï³Ý³óÙ³Ý Ýå³ï³Ïáí Ñ³Ù³ÛÝùÝ»ñÇÝ ëáõµí»ÝóÇ³Ý»ñÇ ïñ³Ù³¹ñáõÙ</t>
  </si>
  <si>
    <t xml:space="preserve">ì³Ûáó ÒáñÇ Ù³ñ½Ç ²½³ï»Ï ·ÛáõÕÇ ·³½³ï³ñÇ í»ñ³Ýáñá·Ù³Ý Ýå³ï³Ïáí ²½³ï»Ï Ñ³Ù³ÛÝùÇÝ ëáõµí»ÝóÇ³ÛÇ ïñ³Ù³¹ñáõÙ </t>
  </si>
  <si>
    <t>Ð³Ù³ÛÝù³ÛÇÝ Ýß³Ý³ÏáõÃÛ³Ý ³íïá×³Ý³å³ñÑÝ»ñÇ å³Ñå³ÝÙ³Ý ¨ ß³Ñ³·áñÍÙ³Ý Ýå³ï³Ïáí Ñ³Ù³ÛÝùÝ»ñÇÝ ëáõµí»ÝóÇ³Ý»ñÇ ïñ³Ù³¹ñáõÙ</t>
  </si>
  <si>
    <t>Ð³Ù³ÛÝù³ÛÇÝ Ýß³Ý³ÏáõÃÛ³Ý ³íïá×³Ý³å³ñÑÝ»ñÇ ÑÇÙÝ³Ýáñá·Ù³Ý Ýå³ï³Ïáí Ñ³Ù³ÛÝùÝ»ñÇÝ ëáõµí»ÝóÇ³Ý»ñÇ ïñ³Ù³¹ñáõÙ</t>
  </si>
  <si>
    <t>Ð³Ù³ÛÝùÝ»ñÇÝ å»ï³Ï³Ý µÛáõç»Çó Ñ³ïÏ³óíáÕ Ýå³ï³Ï³ÛÇÝ Ñ³ïÏ³óáõÙÝ»ñÇª ëáõµí»ÝóÇ³Ý»ñÇ µ³ßËáõÙÝª Áëï Ñ³Ù³ÛÝùÝ»ñÇ ¨ ýÇÝ³Ýë³íáñÙ³Ý »ÝÃ³Ï³ Íñ³·ñ»ñÇ</t>
  </si>
  <si>
    <r>
      <t xml:space="preserve">Î²äÆî²È Ì²Êêºð                                          </t>
    </r>
    <r>
      <rPr>
        <sz val="11"/>
        <rFont val="Times Armenian"/>
        <family val="1"/>
      </rPr>
      <t xml:space="preserve">                                                                                                   ³Û¹ ÃíáõÙª</t>
    </r>
  </si>
  <si>
    <r>
      <t xml:space="preserve">Î²äÆî²È Üºð¸ðàôØÜºðÆ Ì²Êêºð   </t>
    </r>
    <r>
      <rPr>
        <sz val="11"/>
        <rFont val="Times Armenian"/>
        <family val="1"/>
      </rPr>
      <t xml:space="preserve">                                                                                                                    ³Û¹ ÃíáõÙª</t>
    </r>
  </si>
  <si>
    <r>
      <t xml:space="preserve"> Î²äÆî²È Ì²Êêºð                                          </t>
    </r>
    <r>
      <rPr>
        <sz val="10"/>
        <rFont val="Times Armenian"/>
        <family val="1"/>
      </rPr>
      <t xml:space="preserve">                                                                                                   ³Û¹ ÃíáõÙª</t>
    </r>
  </si>
  <si>
    <t>ß³ñáõÝ³ÏáõÃÛáõÝ</t>
  </si>
  <si>
    <t xml:space="preserve">§Ð³Û³ëï³ÝÇ Ð³Ýñ³å»ïáõÃÛ³Ý 2004 Ãí³Ï³ÝÇ å»ï³Ï³Ý µÛáõç»Ç Ù³ëÇÝ¦ Ð³Û³ëï³ÝÇ Ð³Ýñ³å»ïáõÃÛ³Ý ûñ»ÝùÇ N 1 Ñ³í»Éí³ÍáõÙ </t>
  </si>
  <si>
    <r>
      <t xml:space="preserve">Î²äÆî²È Üºð¸ðàôØÜºðÆ Ì²Êêºð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³Û¹ ÃíáõÙª</t>
    </r>
  </si>
  <si>
    <t>ÊáõÙµ N 10  ºÝÃ³ËáõÙµ N 05</t>
  </si>
  <si>
    <t>ÊáõÙµ N 10  ºÝÃ³ËáõÙµ N 06</t>
  </si>
  <si>
    <t>ÊáõÙµ N 10  ºÝÃ³ËáõÙµ N 07</t>
  </si>
  <si>
    <t>ÊáõÙµ N 12  ºÝÃ³ËáõÙµ N 07</t>
  </si>
  <si>
    <t>ÊáõÙµ N 04  ºÝÃ³ËáõÙµ N 03</t>
  </si>
  <si>
    <t>ÊáõÙµ N 04  ºÝÃ³ËáõÙµ N 04</t>
  </si>
  <si>
    <t>ÊáõÙµ N 04  ºÝÃ³ËáõÙµ N 05</t>
  </si>
  <si>
    <t>ÊáõÙµ N 07  ºÝÃ³ËáõÙµ N 06</t>
  </si>
  <si>
    <t>ÊáõÙµ N 07  ºÝÃ³ËáõÙµ N 08</t>
  </si>
  <si>
    <t>ÊáõÙµ N 08  ºÝÃ³ËáõÙµ N 02</t>
  </si>
  <si>
    <t>ÊáõÙµ N 11  ºÝÃ³ËáõÙµ N 04</t>
  </si>
  <si>
    <t>ÊáõÙµ N 08  ºÝÃ³ËáõÙµ N 04</t>
  </si>
  <si>
    <t>ÊáõÙµ N 10  ºÝÃ³ËáõÙµ N 02</t>
  </si>
  <si>
    <t>ÊáõÙµ N 09  ºÝÃ³ËáõÙµ N 05</t>
  </si>
  <si>
    <t>6.¶ÛáõÕ³ïÝï»ë³Ï³Ý Ýß³Ý³ÏáõÃÛ³Ý ³ÛÉ  ûµÛ»ÏïÝ»ñÇ ÑÇÙÝ³Ýáñá·áõÙ</t>
  </si>
  <si>
    <t>ÀÜ¸²ØºÜÀ Ì²Êêºð, ³Û¹ ÃíáõÙ</t>
  </si>
  <si>
    <t>Î²äÆî²È Ì²Êêºð, ³Û¹ ÃíáõÙ</t>
  </si>
  <si>
    <t xml:space="preserve">12.²ñ³·³ÍáïÝÇ Ù³ñ½Ç Ü»ñùÇÝ ´³½Ù³µ»ñ¹,Ü»ñùÇÝ ê³ëÝ³ß»Ý ¨ ì»ñÇÝ ê³ëÝ³ß»Ý Ñ³Ù³ÛÝùÝ»ñÇ áéá·Ù³Ý çñÇ Ù³ï³Ï³ñ³ñÙ³Ý ³å³ÑáíáõÙ </t>
  </si>
  <si>
    <t>3.ä»ï³Ï³Ý ¨ Ù³ñ½³ÛÇÝ Ýß³Ý³ÏáõÃÛ³Ý ³íïá×³Ý³å³ñÑÝ»ñÇ å³Ñå³ÝáõÙ ¨ ß³Ñ³·áñÍáõÙ</t>
  </si>
  <si>
    <t>6.Ð³Ù³ÛÝù³ÛÇÝ Ýß³Ý³ÏáõÃÛ³Ý ³íïá×³Ý³å³ñÑÝ»ñÇ ÑÇÙÝ³Ýáñá·Ù³Ý Ýå³ï³Ïáí Ñ³Ù³ÛÝù»ñÇÝ ëáõµí»ÝóÇ³Ý»ñÇ ïñ³Ù³¹ñáõÙ</t>
  </si>
  <si>
    <t>7.Ð³Ù³ÛÝù³ÛÇÝ Ýß³Ý³ÏáõÃÛ³Ý ³íïá×³Ý³å³ñÑÝ»ñÇ å³Ñå³ÝÙ³Ý ¨ ß³Ñ³·áñÍÙ³Ý Ýå³ï³Ïáí Ñ³Ù³ÛÝùÝ»ñÇÝ ëáõµí»ÝóÇ³Ý»ñÇ ïñ³Ù³¹ñáõÙ</t>
  </si>
  <si>
    <t>8.Ü³Ë³·Í³ÛÇÝ ³ßË³ï³ÝùÝ»ñ</t>
  </si>
  <si>
    <t>9.ºñ¨³ÝÇ ÞáñµáõÉ³Ë ³íïá×³Ý³å³ñÑÇ å³Ñ³å³ÝáõÙ ¨ ß³Ñ³·áñÍáõÙ</t>
  </si>
  <si>
    <t>10.Ø³ñ½³ÛÇÝ Ýß³Ý³ÏáõÃÛ³Ý ³íïá×³Ý³å³ñÑÝ»ñÇ ÑÇÙÝ³Ýáñá·áõÙ</t>
  </si>
  <si>
    <t>ÊáõÙµ</t>
  </si>
  <si>
    <t>ºÝÃ³ËáõÙµ</t>
  </si>
  <si>
    <t xml:space="preserve">²µáíÛ³ÝÇ ù³Õ³ù³å»ï³ñ³ÝÇÝ §ØîØÐ¸-Ç ëåáñï¹åñáó¦ ö´À-Ç Ù³ñ½³¹åñáóÇ ß»ÝùÇ ÑÇÙÝ³Ýáñá·Ù³Ý Ñ³Ù³ñ ëáõµí»ÝóÇ³ÛÇ ïñ³Ù³¹ñáõÙ </t>
  </si>
  <si>
    <t>4.Ü³Ë³·Í³ÛÇÝ ³ßË³ï³ÝùÝ»ñ</t>
  </si>
  <si>
    <t>5.Ð³Ù³ÛÝù³ÛÇÝ Ï»ÝïñáÝÝ»ñÇ ûñÇÝ³Ï»ÉÇ Ý³Ë³·ÍÇ Ùß³ÏáõÙ</t>
  </si>
  <si>
    <t>9. æñÙáõÕ-ÏáÛáõÕáõ ó³Ýó»ñÇ ßÇÝ³ñ³ñáõÃÛáõÝ</t>
  </si>
  <si>
    <t>2.ÎáÉ»Ïïáñ³¹ñ»Ý³Å³ÛÇÝ ó³ÝóÇ Ï³éáõóáõÙ</t>
  </si>
  <si>
    <t>3. ÎñÃ³Ï³Ý ûµÛ»ÏïÝ»ñÇ ÑÇÙÝ³Ýáñá·áõÙ</t>
  </si>
  <si>
    <t>5. ÎñÃ³Ï³Ý ûµÛ»ÏïÝ»ñÇ ßÇÝ³ñ³ñáõÃÛáõÝ</t>
  </si>
  <si>
    <t xml:space="preserve">1.ÐÐ Ñ³Ù³ÛÝùÝ»ñáõÙ ·³½³ýÇÏ³óÙ³Ý Çñ³Ï³Ý³óÙ³Ý Ýå³ï³Ïáí Ñ³Ù³ÛÝùÝ»ñÇÝ ëáõµí»ÝóÇ³Ý»ñÇ ïñ³Ù³¹ñáõÙ </t>
  </si>
  <si>
    <t>6 ÎñÃ³Ï³Ý ûµÛ»ÏïÝ»ñÇ ßÇÝ³ñ³ñáõÃÛáõÝ</t>
  </si>
  <si>
    <t>4. ÎñÃ³Ï³Ý ûµÛ»ÏïÝ»ñÇ ßÇÝ³ñ³ñáõÃÛáõÝ</t>
  </si>
  <si>
    <t>6. ÎñÃ³Ï³Ý ûµÛ»ÏïÝ»ñÇ ßÇÝ³ñ³ñáõÃÛáõÝ</t>
  </si>
  <si>
    <t>2.Ø³ñ½³¹åñáóÝ»ñÇ ÑÇÙÝ³Ýáñá·Ù³Ý Ñ³Ù³ñ Ñ³Ù³ÛÝùÝ»ñÇÝ ëáõµí»ÝóÇ³Ý»ñÇ ïñ³Ù³¹ñáõÙ</t>
  </si>
  <si>
    <t>Ñ³½³ñ ¹ñ³ÙÝ»ñáí</t>
  </si>
  <si>
    <t>ØÇçÇÝ Ù³ëÝ³·Çï³Ï³Ý ÏñÃáõÃÛáõÝ</t>
  </si>
  <si>
    <t>02 ÎñÃ³Ï³Ý ûµÛ»ÏïÝ»ñÇ ÑÇÙÝ³Ýáñá·áõÙ</t>
  </si>
  <si>
    <t>§Ð³Û³ëï³ÝÇ Ð³Ýñ³å»ïáõÃÛ³Ý 2004 Ãí³Ï³ÝÇ å»ï³Ï³Ý µÛáõç»Ç Ù³ëÇÝ¦ ÐÐ ûñ»ÝùÇ N 1 Ñ³í»Éí³ÍÇ N 04-07 ³ÕÛáõë³ÏáõÙ</t>
  </si>
  <si>
    <t>ÊáõÙµ N 04  ºÝÃ³ËáõÙµ N 07</t>
  </si>
  <si>
    <t>Ð³í»Éí³Í N 19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</si>
</sst>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ð.&quot;;\-#,##0&quot;ð.&quot;"/>
    <numFmt numFmtId="181" formatCode="#,##0&quot;ð.&quot;;[Red]\-#,##0&quot;ð.&quot;"/>
    <numFmt numFmtId="182" formatCode="#,##0.00&quot;ð.&quot;;\-#,##0.00&quot;ð.&quot;"/>
    <numFmt numFmtId="183" formatCode="#,##0.00&quot;ð.&quot;;[Red]\-#,##0.00&quot;ð.&quot;"/>
    <numFmt numFmtId="184" formatCode="_-* #,##0&quot;ð.&quot;_-;\-* #,##0&quot;ð.&quot;_-;_-* &quot;-&quot;&quot;ð.&quot;_-;_-@_-"/>
    <numFmt numFmtId="185" formatCode="_-* #,##0_ð_._-;\-* #,##0_ð_._-;_-* &quot;-&quot;_ð_._-;_-@_-"/>
    <numFmt numFmtId="186" formatCode="_-* #,##0.00&quot;ð.&quot;_-;\-* #,##0.00&quot;ð.&quot;_-;_-* &quot;-&quot;??&quot;ð.&quot;_-;_-@_-"/>
    <numFmt numFmtId="187" formatCode="_-* #,##0.00_ð_._-;\-* #,##0.00_ð_._-;_-* &quot;-&quot;??_ð_._-;_-@_-"/>
    <numFmt numFmtId="188" formatCode="0.0"/>
    <numFmt numFmtId="189" formatCode="#,##0.0"/>
    <numFmt numFmtId="190" formatCode="_(* #,##0.0_);_(* \(#,##0.0\);_(* &quot;-&quot;??_);_(@_)"/>
    <numFmt numFmtId="191" formatCode="_-* #,##0.0\ _ _-;\-* #,##0.0\ _ _-;_-* &quot;-&quot;?\ _ _-;_-@_-"/>
    <numFmt numFmtId="192" formatCode="_-* #,##0.0\ _ _-;\-* #,##0.0\ _ _-;_-* &quot;-&quot;??\ _ 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-* #,##0.0_р_._-;\-* #,##0.0_р_._-;_-* &quot;-&quot;?_р_._-;_-@_-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Armenian"/>
      <family val="1"/>
    </font>
    <font>
      <b/>
      <sz val="9"/>
      <name val="Times Armenian"/>
      <family val="1"/>
    </font>
    <font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sz val="11"/>
      <name val="Arial Armenian"/>
      <family val="2"/>
    </font>
    <font>
      <b/>
      <sz val="11"/>
      <name val="Arial Armenian"/>
      <family val="2"/>
    </font>
    <font>
      <u val="single"/>
      <sz val="11"/>
      <name val="Arial Armenian"/>
      <family val="2"/>
    </font>
    <font>
      <sz val="10"/>
      <name val="Arial Armenian"/>
      <family val="2"/>
    </font>
    <font>
      <sz val="11"/>
      <name val="Times Armenian"/>
      <family val="1"/>
    </font>
    <font>
      <b/>
      <sz val="11"/>
      <name val="Times Armenian"/>
      <family val="1"/>
    </font>
    <font>
      <b/>
      <u val="single"/>
      <sz val="11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8"/>
      <name val="Times Armenian"/>
      <family val="1"/>
    </font>
    <font>
      <sz val="10"/>
      <color indexed="9"/>
      <name val="Arial Armenian"/>
      <family val="2"/>
    </font>
    <font>
      <u val="single"/>
      <sz val="10"/>
      <name val="Arial Armenian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6">
    <xf numFmtId="0" fontId="0" fillId="0" borderId="0" xfId="0" applyAlignment="1">
      <alignment/>
    </xf>
    <xf numFmtId="189" fontId="5" fillId="0" borderId="0" xfId="0" applyNumberFormat="1" applyFont="1" applyAlignment="1">
      <alignment vertical="top"/>
    </xf>
    <xf numFmtId="189" fontId="6" fillId="0" borderId="0" xfId="0" applyNumberFormat="1" applyFont="1" applyAlignment="1">
      <alignment vertical="top"/>
    </xf>
    <xf numFmtId="49" fontId="6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vertical="top" wrapText="1"/>
    </xf>
    <xf numFmtId="0" fontId="5" fillId="0" borderId="0" xfId="0" applyFont="1" applyAlignment="1">
      <alignment/>
    </xf>
    <xf numFmtId="188" fontId="6" fillId="2" borderId="0" xfId="0" applyNumberFormat="1" applyFont="1" applyFill="1" applyAlignment="1">
      <alignment horizontal="right" vertical="top" wrapText="1"/>
    </xf>
    <xf numFmtId="49" fontId="6" fillId="2" borderId="1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/>
    </xf>
    <xf numFmtId="49" fontId="6" fillId="0" borderId="3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6" fillId="0" borderId="6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Continuous" vertical="center" wrapText="1"/>
    </xf>
    <xf numFmtId="0" fontId="6" fillId="0" borderId="0" xfId="0" applyFont="1" applyAlignment="1">
      <alignment/>
    </xf>
    <xf numFmtId="49" fontId="7" fillId="2" borderId="0" xfId="0" applyNumberFormat="1" applyFont="1" applyFill="1" applyAlignment="1">
      <alignment horizontal="right" vertical="top" wrapText="1"/>
    </xf>
    <xf numFmtId="188" fontId="7" fillId="2" borderId="0" xfId="0" applyNumberFormat="1" applyFont="1" applyFill="1" applyAlignment="1">
      <alignment horizontal="right" vertical="top" wrapText="1"/>
    </xf>
    <xf numFmtId="49" fontId="7" fillId="2" borderId="8" xfId="0" applyNumberFormat="1" applyFont="1" applyFill="1" applyBorder="1" applyAlignment="1">
      <alignment horizontal="right" vertical="top" wrapText="1"/>
    </xf>
    <xf numFmtId="49" fontId="7" fillId="2" borderId="1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/>
    </xf>
    <xf numFmtId="0" fontId="7" fillId="0" borderId="6" xfId="0" applyFont="1" applyBorder="1" applyAlignment="1">
      <alignment horizontal="centerContinuous" vertical="center" wrapText="1"/>
    </xf>
    <xf numFmtId="0" fontId="7" fillId="0" borderId="7" xfId="0" applyFont="1" applyBorder="1" applyAlignment="1">
      <alignment horizontal="centerContinuous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0" borderId="0" xfId="0" applyFont="1" applyAlignment="1">
      <alignment/>
    </xf>
    <xf numFmtId="189" fontId="7" fillId="2" borderId="10" xfId="0" applyNumberFormat="1" applyFont="1" applyFill="1" applyBorder="1" applyAlignment="1">
      <alignment vertical="top"/>
    </xf>
    <xf numFmtId="189" fontId="8" fillId="0" borderId="0" xfId="0" applyNumberFormat="1" applyFont="1" applyAlignment="1">
      <alignment vertical="top"/>
    </xf>
    <xf numFmtId="18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 wrapText="1"/>
    </xf>
    <xf numFmtId="49" fontId="6" fillId="2" borderId="11" xfId="0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49" fontId="9" fillId="2" borderId="0" xfId="0" applyNumberFormat="1" applyFont="1" applyFill="1" applyAlignment="1">
      <alignment horizontal="center" wrapText="1"/>
    </xf>
    <xf numFmtId="0" fontId="9" fillId="2" borderId="0" xfId="0" applyFont="1" applyFill="1" applyAlignment="1">
      <alignment wrapText="1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190" fontId="9" fillId="2" borderId="0" xfId="0" applyNumberFormat="1" applyFont="1" applyFill="1" applyBorder="1" applyAlignment="1">
      <alignment vertical="center" wrapText="1"/>
    </xf>
    <xf numFmtId="171" fontId="9" fillId="2" borderId="0" xfId="0" applyNumberFormat="1" applyFont="1" applyFill="1" applyBorder="1" applyAlignment="1">
      <alignment vertical="center" wrapText="1"/>
    </xf>
    <xf numFmtId="171" fontId="9" fillId="2" borderId="0" xfId="0" applyNumberFormat="1" applyFont="1" applyFill="1" applyBorder="1" applyAlignment="1">
      <alignment/>
    </xf>
    <xf numFmtId="191" fontId="9" fillId="2" borderId="0" xfId="0" applyNumberFormat="1" applyFont="1" applyFill="1" applyBorder="1" applyAlignment="1">
      <alignment/>
    </xf>
    <xf numFmtId="49" fontId="7" fillId="2" borderId="11" xfId="0" applyNumberFormat="1" applyFont="1" applyFill="1" applyBorder="1" applyAlignment="1">
      <alignment horizontal="right" vertical="top" wrapText="1"/>
    </xf>
    <xf numFmtId="0" fontId="7" fillId="0" borderId="14" xfId="0" applyFont="1" applyBorder="1" applyAlignment="1">
      <alignment horizontal="center"/>
    </xf>
    <xf numFmtId="49" fontId="10" fillId="2" borderId="0" xfId="0" applyNumberFormat="1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0" fillId="0" borderId="0" xfId="0" applyFont="1" applyBorder="1" applyAlignment="1">
      <alignment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190" fontId="10" fillId="2" borderId="2" xfId="15" applyNumberFormat="1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49" fontId="10" fillId="2" borderId="15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vertical="top"/>
    </xf>
    <xf numFmtId="49" fontId="10" fillId="2" borderId="16" xfId="0" applyNumberFormat="1" applyFont="1" applyFill="1" applyBorder="1" applyAlignment="1">
      <alignment horizontal="center" wrapText="1"/>
    </xf>
    <xf numFmtId="49" fontId="10" fillId="2" borderId="3" xfId="0" applyNumberFormat="1" applyFont="1" applyFill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14" fillId="0" borderId="0" xfId="0" applyFont="1" applyAlignment="1">
      <alignment/>
    </xf>
    <xf numFmtId="49" fontId="8" fillId="2" borderId="17" xfId="0" applyNumberFormat="1" applyFont="1" applyFill="1" applyBorder="1" applyAlignment="1">
      <alignment vertical="top" wrapText="1"/>
    </xf>
    <xf numFmtId="49" fontId="8" fillId="2" borderId="17" xfId="0" applyNumberFormat="1" applyFont="1" applyFill="1" applyBorder="1" applyAlignment="1">
      <alignment horizontal="left" vertical="top" wrapText="1" indent="1"/>
    </xf>
    <xf numFmtId="49" fontId="8" fillId="0" borderId="18" xfId="0" applyNumberFormat="1" applyFont="1" applyBorder="1" applyAlignment="1">
      <alignment vertical="top" wrapText="1"/>
    </xf>
    <xf numFmtId="49" fontId="8" fillId="2" borderId="19" xfId="0" applyNumberFormat="1" applyFont="1" applyFill="1" applyBorder="1" applyAlignment="1">
      <alignment vertical="top" wrapText="1"/>
    </xf>
    <xf numFmtId="49" fontId="8" fillId="2" borderId="19" xfId="0" applyNumberFormat="1" applyFont="1" applyFill="1" applyBorder="1" applyAlignment="1">
      <alignment horizontal="left" vertical="top" wrapText="1" indent="1"/>
    </xf>
    <xf numFmtId="49" fontId="8" fillId="0" borderId="20" xfId="0" applyNumberFormat="1" applyFont="1" applyBorder="1" applyAlignment="1">
      <alignment vertical="top" wrapText="1"/>
    </xf>
    <xf numFmtId="0" fontId="8" fillId="2" borderId="21" xfId="0" applyFont="1" applyFill="1" applyBorder="1" applyAlignment="1">
      <alignment horizontal="center"/>
    </xf>
    <xf numFmtId="189" fontId="7" fillId="2" borderId="22" xfId="0" applyNumberFormat="1" applyFont="1" applyFill="1" applyBorder="1" applyAlignment="1">
      <alignment vertical="top"/>
    </xf>
    <xf numFmtId="189" fontId="7" fillId="2" borderId="17" xfId="0" applyNumberFormat="1" applyFont="1" applyFill="1" applyBorder="1" applyAlignment="1">
      <alignment vertical="top"/>
    </xf>
    <xf numFmtId="189" fontId="7" fillId="2" borderId="18" xfId="0" applyNumberFormat="1" applyFont="1" applyFill="1" applyBorder="1" applyAlignment="1">
      <alignment vertical="top"/>
    </xf>
    <xf numFmtId="0" fontId="8" fillId="0" borderId="21" xfId="0" applyFont="1" applyBorder="1" applyAlignment="1">
      <alignment horizontal="center"/>
    </xf>
    <xf numFmtId="189" fontId="7" fillId="0" borderId="23" xfId="0" applyNumberFormat="1" applyFont="1" applyBorder="1" applyAlignment="1">
      <alignment vertical="top"/>
    </xf>
    <xf numFmtId="189" fontId="7" fillId="0" borderId="18" xfId="0" applyNumberFormat="1" applyFont="1" applyBorder="1" applyAlignment="1">
      <alignment vertical="top"/>
    </xf>
    <xf numFmtId="189" fontId="7" fillId="2" borderId="24" xfId="0" applyNumberFormat="1" applyFont="1" applyFill="1" applyBorder="1" applyAlignment="1">
      <alignment vertical="top"/>
    </xf>
    <xf numFmtId="189" fontId="7" fillId="0" borderId="17" xfId="0" applyNumberFormat="1" applyFont="1" applyBorder="1" applyAlignment="1">
      <alignment vertical="top"/>
    </xf>
    <xf numFmtId="0" fontId="8" fillId="0" borderId="14" xfId="0" applyFont="1" applyBorder="1" applyAlignment="1">
      <alignment horizontal="center"/>
    </xf>
    <xf numFmtId="189" fontId="7" fillId="2" borderId="25" xfId="0" applyNumberFormat="1" applyFont="1" applyFill="1" applyBorder="1" applyAlignment="1">
      <alignment vertical="top"/>
    </xf>
    <xf numFmtId="189" fontId="7" fillId="2" borderId="26" xfId="0" applyNumberFormat="1" applyFont="1" applyFill="1" applyBorder="1" applyAlignment="1">
      <alignment vertical="top"/>
    </xf>
    <xf numFmtId="189" fontId="7" fillId="0" borderId="26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horizontal="center" vertical="top" wrapText="1"/>
    </xf>
    <xf numFmtId="190" fontId="7" fillId="0" borderId="27" xfId="15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8" fillId="2" borderId="0" xfId="0" applyFont="1" applyFill="1" applyAlignment="1">
      <alignment/>
    </xf>
    <xf numFmtId="0" fontId="7" fillId="0" borderId="5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190" fontId="7" fillId="0" borderId="29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16" fillId="2" borderId="1" xfId="0" applyFont="1" applyFill="1" applyBorder="1" applyAlignment="1">
      <alignment wrapText="1"/>
    </xf>
    <xf numFmtId="189" fontId="7" fillId="2" borderId="30" xfId="0" applyNumberFormat="1" applyFont="1" applyFill="1" applyBorder="1" applyAlignment="1">
      <alignment vertical="top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190" fontId="9" fillId="2" borderId="0" xfId="15" applyNumberFormat="1" applyFont="1" applyFill="1" applyBorder="1" applyAlignment="1">
      <alignment/>
    </xf>
    <xf numFmtId="0" fontId="10" fillId="2" borderId="15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79" fontId="10" fillId="2" borderId="1" xfId="15" applyFont="1" applyFill="1" applyBorder="1" applyAlignment="1">
      <alignment wrapText="1"/>
    </xf>
    <xf numFmtId="179" fontId="10" fillId="2" borderId="3" xfId="15" applyFont="1" applyFill="1" applyBorder="1" applyAlignment="1">
      <alignment wrapText="1"/>
    </xf>
    <xf numFmtId="49" fontId="9" fillId="2" borderId="15" xfId="0" applyNumberFormat="1" applyFont="1" applyFill="1" applyBorder="1" applyAlignment="1">
      <alignment horizontal="center" wrapText="1"/>
    </xf>
    <xf numFmtId="49" fontId="9" fillId="2" borderId="16" xfId="0" applyNumberFormat="1" applyFont="1" applyFill="1" applyBorder="1" applyAlignment="1">
      <alignment horizontal="center" wrapText="1"/>
    </xf>
    <xf numFmtId="49" fontId="11" fillId="2" borderId="11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wrapText="1"/>
    </xf>
    <xf numFmtId="192" fontId="10" fillId="2" borderId="8" xfId="15" applyNumberFormat="1" applyFont="1" applyFill="1" applyBorder="1" applyAlignment="1">
      <alignment/>
    </xf>
    <xf numFmtId="49" fontId="11" fillId="2" borderId="16" xfId="0" applyNumberFormat="1" applyFont="1" applyFill="1" applyBorder="1" applyAlignment="1">
      <alignment horizontal="center"/>
    </xf>
    <xf numFmtId="190" fontId="10" fillId="2" borderId="8" xfId="15" applyNumberFormat="1" applyFont="1" applyFill="1" applyBorder="1" applyAlignment="1">
      <alignment vertical="center" wrapText="1"/>
    </xf>
    <xf numFmtId="190" fontId="10" fillId="2" borderId="1" xfId="15" applyNumberFormat="1" applyFont="1" applyFill="1" applyBorder="1" applyAlignment="1">
      <alignment vertical="center" wrapText="1"/>
    </xf>
    <xf numFmtId="190" fontId="10" fillId="2" borderId="3" xfId="15" applyNumberFormat="1" applyFont="1" applyFill="1" applyBorder="1" applyAlignment="1">
      <alignment vertical="center" wrapText="1"/>
    </xf>
    <xf numFmtId="179" fontId="10" fillId="2" borderId="0" xfId="0" applyNumberFormat="1" applyFont="1" applyFill="1" applyBorder="1" applyAlignment="1">
      <alignment wrapText="1"/>
    </xf>
    <xf numFmtId="0" fontId="17" fillId="0" borderId="0" xfId="0" applyFont="1" applyBorder="1" applyAlignment="1">
      <alignment horizontal="center"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49" fontId="13" fillId="2" borderId="11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190" fontId="13" fillId="2" borderId="8" xfId="15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wrapText="1"/>
    </xf>
    <xf numFmtId="190" fontId="10" fillId="2" borderId="1" xfId="15" applyNumberFormat="1" applyFont="1" applyFill="1" applyBorder="1" applyAlignment="1">
      <alignment wrapText="1"/>
    </xf>
    <xf numFmtId="190" fontId="11" fillId="2" borderId="1" xfId="15" applyNumberFormat="1" applyFont="1" applyFill="1" applyBorder="1" applyAlignment="1">
      <alignment vertical="center" wrapText="1"/>
    </xf>
    <xf numFmtId="192" fontId="10" fillId="2" borderId="1" xfId="15" applyNumberFormat="1" applyFont="1" applyFill="1" applyBorder="1" applyAlignment="1">
      <alignment/>
    </xf>
    <xf numFmtId="192" fontId="10" fillId="2" borderId="1" xfId="15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90" fontId="10" fillId="2" borderId="3" xfId="0" applyNumberFormat="1" applyFont="1" applyFill="1" applyBorder="1" applyAlignment="1">
      <alignment vertical="center" wrapText="1"/>
    </xf>
    <xf numFmtId="49" fontId="11" fillId="2" borderId="11" xfId="0" applyNumberFormat="1" applyFont="1" applyFill="1" applyBorder="1" applyAlignment="1">
      <alignment horizontal="center" wrapText="1"/>
    </xf>
    <xf numFmtId="49" fontId="11" fillId="2" borderId="8" xfId="0" applyNumberFormat="1" applyFont="1" applyFill="1" applyBorder="1" applyAlignment="1">
      <alignment horizontal="center" wrapText="1"/>
    </xf>
    <xf numFmtId="190" fontId="10" fillId="2" borderId="8" xfId="15" applyNumberFormat="1" applyFont="1" applyFill="1" applyBorder="1" applyAlignment="1">
      <alignment wrapText="1"/>
    </xf>
    <xf numFmtId="0" fontId="10" fillId="2" borderId="3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wrapText="1"/>
    </xf>
    <xf numFmtId="49" fontId="11" fillId="2" borderId="16" xfId="0" applyNumberFormat="1" applyFont="1" applyFill="1" applyBorder="1" applyAlignment="1">
      <alignment horizontal="center" wrapText="1"/>
    </xf>
    <xf numFmtId="49" fontId="11" fillId="2" borderId="3" xfId="0" applyNumberFormat="1" applyFont="1" applyFill="1" applyBorder="1" applyAlignment="1">
      <alignment horizontal="center" wrapText="1"/>
    </xf>
    <xf numFmtId="0" fontId="11" fillId="2" borderId="3" xfId="0" applyFont="1" applyFill="1" applyBorder="1" applyAlignment="1">
      <alignment wrapText="1"/>
    </xf>
    <xf numFmtId="49" fontId="10" fillId="2" borderId="16" xfId="0" applyNumberFormat="1" applyFont="1" applyFill="1" applyBorder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190" fontId="10" fillId="2" borderId="4" xfId="15" applyNumberFormat="1" applyFont="1" applyFill="1" applyBorder="1" applyAlignment="1">
      <alignment vertical="center" wrapText="1"/>
    </xf>
    <xf numFmtId="49" fontId="11" fillId="2" borderId="3" xfId="0" applyNumberFormat="1" applyFont="1" applyFill="1" applyBorder="1" applyAlignment="1">
      <alignment horizontal="center"/>
    </xf>
    <xf numFmtId="192" fontId="10" fillId="2" borderId="3" xfId="15" applyNumberFormat="1" applyFont="1" applyFill="1" applyBorder="1" applyAlignment="1">
      <alignment/>
    </xf>
    <xf numFmtId="192" fontId="11" fillId="2" borderId="8" xfId="15" applyNumberFormat="1" applyFont="1" applyFill="1" applyBorder="1" applyAlignment="1">
      <alignment/>
    </xf>
    <xf numFmtId="179" fontId="11" fillId="2" borderId="1" xfId="15" applyFont="1" applyFill="1" applyBorder="1" applyAlignment="1">
      <alignment wrapText="1"/>
    </xf>
    <xf numFmtId="49" fontId="10" fillId="2" borderId="15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192" fontId="10" fillId="2" borderId="1" xfId="15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30" xfId="0" applyFont="1" applyBorder="1" applyAlignment="1">
      <alignment/>
    </xf>
    <xf numFmtId="190" fontId="13" fillId="0" borderId="17" xfId="15" applyNumberFormat="1" applyFont="1" applyBorder="1" applyAlignment="1">
      <alignment/>
    </xf>
    <xf numFmtId="189" fontId="6" fillId="2" borderId="25" xfId="0" applyNumberFormat="1" applyFont="1" applyFill="1" applyBorder="1" applyAlignment="1">
      <alignment vertical="top"/>
    </xf>
    <xf numFmtId="189" fontId="6" fillId="2" borderId="26" xfId="0" applyNumberFormat="1" applyFont="1" applyFill="1" applyBorder="1" applyAlignment="1">
      <alignment vertical="top"/>
    </xf>
    <xf numFmtId="189" fontId="6" fillId="0" borderId="32" xfId="0" applyNumberFormat="1" applyFont="1" applyBorder="1" applyAlignment="1">
      <alignment vertical="top"/>
    </xf>
    <xf numFmtId="189" fontId="6" fillId="0" borderId="26" xfId="0" applyNumberFormat="1" applyFont="1" applyBorder="1" applyAlignment="1">
      <alignment vertical="top"/>
    </xf>
    <xf numFmtId="0" fontId="5" fillId="2" borderId="8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189" fontId="6" fillId="2" borderId="10" xfId="0" applyNumberFormat="1" applyFont="1" applyFill="1" applyBorder="1" applyAlignment="1">
      <alignment vertical="top"/>
    </xf>
    <xf numFmtId="189" fontId="7" fillId="2" borderId="0" xfId="0" applyNumberFormat="1" applyFont="1" applyFill="1" applyAlignment="1">
      <alignment/>
    </xf>
    <xf numFmtId="189" fontId="7" fillId="2" borderId="33" xfId="0" applyNumberFormat="1" applyFont="1" applyFill="1" applyBorder="1" applyAlignment="1">
      <alignment vertical="top"/>
    </xf>
    <xf numFmtId="189" fontId="7" fillId="2" borderId="19" xfId="0" applyNumberFormat="1" applyFont="1" applyFill="1" applyBorder="1" applyAlignment="1">
      <alignment vertical="top"/>
    </xf>
    <xf numFmtId="189" fontId="7" fillId="0" borderId="34" xfId="0" applyNumberFormat="1" applyFont="1" applyBorder="1" applyAlignment="1">
      <alignment vertical="top"/>
    </xf>
    <xf numFmtId="189" fontId="7" fillId="0" borderId="20" xfId="0" applyNumberFormat="1" applyFont="1" applyBorder="1" applyAlignment="1">
      <alignment vertical="top"/>
    </xf>
    <xf numFmtId="189" fontId="7" fillId="0" borderId="10" xfId="0" applyNumberFormat="1" applyFont="1" applyBorder="1" applyAlignment="1">
      <alignment vertical="top"/>
    </xf>
    <xf numFmtId="0" fontId="8" fillId="2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189" fontId="7" fillId="2" borderId="20" xfId="0" applyNumberFormat="1" applyFont="1" applyFill="1" applyBorder="1" applyAlignment="1">
      <alignment vertical="top"/>
    </xf>
    <xf numFmtId="0" fontId="7" fillId="0" borderId="35" xfId="0" applyFont="1" applyBorder="1" applyAlignment="1">
      <alignment horizontal="centerContinuous" vertical="center" wrapText="1"/>
    </xf>
    <xf numFmtId="189" fontId="7" fillId="2" borderId="36" xfId="0" applyNumberFormat="1" applyFont="1" applyFill="1" applyBorder="1" applyAlignment="1">
      <alignment vertical="top"/>
    </xf>
    <xf numFmtId="190" fontId="7" fillId="0" borderId="18" xfId="15" applyNumberFormat="1" applyFont="1" applyBorder="1" applyAlignment="1">
      <alignment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37" xfId="0" applyNumberFormat="1" applyFont="1" applyBorder="1" applyAlignment="1">
      <alignment vertical="top" wrapText="1"/>
    </xf>
    <xf numFmtId="189" fontId="7" fillId="2" borderId="38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/>
    </xf>
    <xf numFmtId="190" fontId="13" fillId="0" borderId="30" xfId="15" applyNumberFormat="1" applyFont="1" applyBorder="1" applyAlignment="1">
      <alignment/>
    </xf>
    <xf numFmtId="0" fontId="7" fillId="2" borderId="35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/>
    </xf>
    <xf numFmtId="0" fontId="7" fillId="2" borderId="39" xfId="0" applyFont="1" applyFill="1" applyBorder="1" applyAlignment="1">
      <alignment/>
    </xf>
    <xf numFmtId="189" fontId="7" fillId="2" borderId="40" xfId="0" applyNumberFormat="1" applyFont="1" applyFill="1" applyBorder="1" applyAlignment="1">
      <alignment vertical="top"/>
    </xf>
    <xf numFmtId="49" fontId="8" fillId="2" borderId="23" xfId="0" applyNumberFormat="1" applyFont="1" applyFill="1" applyBorder="1" applyAlignment="1">
      <alignment horizontal="left" vertical="top" wrapText="1" indent="1"/>
    </xf>
    <xf numFmtId="0" fontId="7" fillId="0" borderId="12" xfId="0" applyFont="1" applyBorder="1" applyAlignment="1">
      <alignment horizontal="center" vertical="center" textRotation="90" wrapText="1"/>
    </xf>
    <xf numFmtId="189" fontId="7" fillId="2" borderId="10" xfId="0" applyNumberFormat="1" applyFont="1" applyFill="1" applyBorder="1" applyAlignment="1">
      <alignment vertical="top" wrapText="1"/>
    </xf>
    <xf numFmtId="0" fontId="7" fillId="0" borderId="41" xfId="0" applyFont="1" applyBorder="1" applyAlignment="1">
      <alignment horizontal="center" vertical="center" textRotation="90" wrapText="1"/>
    </xf>
    <xf numFmtId="0" fontId="8" fillId="2" borderId="0" xfId="0" applyFont="1" applyFill="1" applyBorder="1" applyAlignment="1">
      <alignment horizontal="center"/>
    </xf>
    <xf numFmtId="189" fontId="7" fillId="2" borderId="42" xfId="0" applyNumberFormat="1" applyFont="1" applyFill="1" applyBorder="1" applyAlignment="1">
      <alignment vertical="top"/>
    </xf>
    <xf numFmtId="49" fontId="8" fillId="0" borderId="15" xfId="0" applyNumberFormat="1" applyFont="1" applyBorder="1" applyAlignment="1">
      <alignment horizontal="center" vertical="top" wrapText="1"/>
    </xf>
    <xf numFmtId="189" fontId="7" fillId="2" borderId="3" xfId="0" applyNumberFormat="1" applyFont="1" applyFill="1" applyBorder="1" applyAlignment="1">
      <alignment vertical="top"/>
    </xf>
    <xf numFmtId="0" fontId="7" fillId="0" borderId="14" xfId="0" applyFont="1" applyBorder="1" applyAlignment="1">
      <alignment/>
    </xf>
    <xf numFmtId="0" fontId="7" fillId="0" borderId="6" xfId="0" applyFont="1" applyBorder="1" applyAlignment="1">
      <alignment horizontal="center" vertical="center" textRotation="90" wrapText="1"/>
    </xf>
    <xf numFmtId="189" fontId="7" fillId="2" borderId="43" xfId="0" applyNumberFormat="1" applyFont="1" applyFill="1" applyBorder="1" applyAlignment="1">
      <alignment vertical="top"/>
    </xf>
    <xf numFmtId="189" fontId="7" fillId="2" borderId="44" xfId="0" applyNumberFormat="1" applyFont="1" applyFill="1" applyBorder="1" applyAlignment="1">
      <alignment vertical="top"/>
    </xf>
    <xf numFmtId="189" fontId="7" fillId="2" borderId="45" xfId="0" applyNumberFormat="1" applyFont="1" applyFill="1" applyBorder="1" applyAlignment="1">
      <alignment vertical="top"/>
    </xf>
    <xf numFmtId="190" fontId="7" fillId="0" borderId="38" xfId="15" applyNumberFormat="1" applyFont="1" applyBorder="1" applyAlignment="1">
      <alignment/>
    </xf>
    <xf numFmtId="0" fontId="7" fillId="0" borderId="38" xfId="0" applyFont="1" applyBorder="1" applyAlignment="1">
      <alignment/>
    </xf>
    <xf numFmtId="49" fontId="7" fillId="2" borderId="12" xfId="0" applyNumberFormat="1" applyFont="1" applyFill="1" applyBorder="1" applyAlignment="1">
      <alignment horizontal="right" vertical="top" wrapText="1"/>
    </xf>
    <xf numFmtId="189" fontId="7" fillId="2" borderId="46" xfId="0" applyNumberFormat="1" applyFont="1" applyFill="1" applyBorder="1" applyAlignment="1">
      <alignment vertical="top"/>
    </xf>
    <xf numFmtId="189" fontId="7" fillId="0" borderId="42" xfId="0" applyNumberFormat="1" applyFont="1" applyBorder="1" applyAlignment="1">
      <alignment vertical="top"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/>
    </xf>
    <xf numFmtId="0" fontId="7" fillId="0" borderId="18" xfId="0" applyFont="1" applyBorder="1" applyAlignment="1">
      <alignment/>
    </xf>
    <xf numFmtId="49" fontId="7" fillId="2" borderId="17" xfId="0" applyNumberFormat="1" applyFont="1" applyFill="1" applyBorder="1" applyAlignment="1">
      <alignment horizontal="left" vertical="top" wrapText="1"/>
    </xf>
    <xf numFmtId="49" fontId="8" fillId="0" borderId="17" xfId="0" applyNumberFormat="1" applyFont="1" applyBorder="1" applyAlignment="1">
      <alignment vertical="top" wrapText="1"/>
    </xf>
    <xf numFmtId="49" fontId="8" fillId="0" borderId="3" xfId="0" applyNumberFormat="1" applyFont="1" applyBorder="1" applyAlignment="1">
      <alignment vertical="top" wrapText="1"/>
    </xf>
    <xf numFmtId="49" fontId="7" fillId="2" borderId="21" xfId="0" applyNumberFormat="1" applyFont="1" applyFill="1" applyBorder="1" applyAlignment="1">
      <alignment horizontal="left" vertical="top" wrapText="1"/>
    </xf>
    <xf numFmtId="189" fontId="6" fillId="2" borderId="37" xfId="0" applyNumberFormat="1" applyFont="1" applyFill="1" applyBorder="1" applyAlignment="1">
      <alignment vertical="top"/>
    </xf>
    <xf numFmtId="0" fontId="7" fillId="0" borderId="5" xfId="0" applyFont="1" applyBorder="1" applyAlignment="1">
      <alignment horizontal="centerContinuous" vertical="center" wrapText="1"/>
    </xf>
    <xf numFmtId="0" fontId="7" fillId="0" borderId="21" xfId="0" applyFont="1" applyBorder="1" applyAlignment="1">
      <alignment horizontal="centerContinuous" vertical="center" wrapText="1"/>
    </xf>
    <xf numFmtId="49" fontId="8" fillId="2" borderId="23" xfId="0" applyNumberFormat="1" applyFont="1" applyFill="1" applyBorder="1" applyAlignment="1">
      <alignment vertical="top" wrapText="1"/>
    </xf>
    <xf numFmtId="49" fontId="8" fillId="2" borderId="30" xfId="0" applyNumberFormat="1" applyFont="1" applyFill="1" applyBorder="1" applyAlignment="1">
      <alignment horizontal="left" vertical="top" wrapText="1" indent="1"/>
    </xf>
    <xf numFmtId="0" fontId="7" fillId="2" borderId="49" xfId="0" applyFont="1" applyFill="1" applyBorder="1" applyAlignment="1">
      <alignment/>
    </xf>
    <xf numFmtId="0" fontId="7" fillId="0" borderId="10" xfId="0" applyFont="1" applyBorder="1" applyAlignment="1">
      <alignment horizontal="center" vertical="center" textRotation="90" wrapText="1"/>
    </xf>
    <xf numFmtId="188" fontId="4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/>
    </xf>
    <xf numFmtId="49" fontId="4" fillId="2" borderId="0" xfId="0" applyNumberFormat="1" applyFont="1" applyFill="1" applyAlignment="1">
      <alignment horizontal="right" vertical="top" wrapText="1"/>
    </xf>
    <xf numFmtId="49" fontId="4" fillId="2" borderId="11" xfId="0" applyNumberFormat="1" applyFont="1" applyFill="1" applyBorder="1" applyAlignment="1">
      <alignment horizontal="right" vertical="top" wrapText="1"/>
    </xf>
    <xf numFmtId="0" fontId="4" fillId="0" borderId="14" xfId="0" applyFont="1" applyBorder="1" applyAlignment="1">
      <alignment/>
    </xf>
    <xf numFmtId="49" fontId="4" fillId="2" borderId="1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/>
    </xf>
    <xf numFmtId="0" fontId="4" fillId="0" borderId="6" xfId="0" applyFont="1" applyBorder="1" applyAlignment="1">
      <alignment horizontal="centerContinuous" vertical="center" wrapText="1"/>
    </xf>
    <xf numFmtId="0" fontId="4" fillId="0" borderId="35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Continuous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49" fontId="19" fillId="0" borderId="12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189" fontId="19" fillId="0" borderId="0" xfId="0" applyNumberFormat="1" applyFont="1" applyBorder="1" applyAlignment="1">
      <alignment vertical="top"/>
    </xf>
    <xf numFmtId="189" fontId="19" fillId="0" borderId="0" xfId="0" applyNumberFormat="1" applyFont="1" applyAlignment="1">
      <alignment vertical="top"/>
    </xf>
    <xf numFmtId="189" fontId="4" fillId="0" borderId="0" xfId="0" applyNumberFormat="1" applyFont="1" applyBorder="1" applyAlignment="1">
      <alignment vertical="top"/>
    </xf>
    <xf numFmtId="189" fontId="4" fillId="0" borderId="0" xfId="0" applyNumberFormat="1" applyFont="1" applyAlignment="1">
      <alignment vertical="top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vertical="top" wrapText="1"/>
    </xf>
    <xf numFmtId="189" fontId="4" fillId="2" borderId="0" xfId="0" applyNumberFormat="1" applyFont="1" applyFill="1" applyAlignment="1">
      <alignment/>
    </xf>
    <xf numFmtId="49" fontId="4" fillId="2" borderId="0" xfId="0" applyNumberFormat="1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4" fillId="0" borderId="35" xfId="0" applyFont="1" applyBorder="1" applyAlignment="1">
      <alignment horizontal="left" vertical="center" wrapText="1"/>
    </xf>
    <xf numFmtId="189" fontId="7" fillId="2" borderId="50" xfId="0" applyNumberFormat="1" applyFont="1" applyFill="1" applyBorder="1" applyAlignment="1">
      <alignment vertical="top"/>
    </xf>
    <xf numFmtId="189" fontId="7" fillId="2" borderId="51" xfId="0" applyNumberFormat="1" applyFont="1" applyFill="1" applyBorder="1" applyAlignment="1">
      <alignment vertical="top"/>
    </xf>
    <xf numFmtId="189" fontId="7" fillId="0" borderId="51" xfId="0" applyNumberFormat="1" applyFont="1" applyBorder="1" applyAlignment="1">
      <alignment vertical="top"/>
    </xf>
    <xf numFmtId="189" fontId="7" fillId="2" borderId="12" xfId="0" applyNumberFormat="1" applyFont="1" applyFill="1" applyBorder="1" applyAlignment="1">
      <alignment vertical="top"/>
    </xf>
    <xf numFmtId="189" fontId="7" fillId="2" borderId="52" xfId="0" applyNumberFormat="1" applyFont="1" applyFill="1" applyBorder="1" applyAlignment="1">
      <alignment vertical="top"/>
    </xf>
    <xf numFmtId="189" fontId="7" fillId="0" borderId="30" xfId="0" applyNumberFormat="1" applyFont="1" applyBorder="1" applyAlignment="1">
      <alignment vertical="top"/>
    </xf>
    <xf numFmtId="189" fontId="7" fillId="2" borderId="43" xfId="0" applyNumberFormat="1" applyFont="1" applyFill="1" applyBorder="1" applyAlignment="1">
      <alignment vertical="top" wrapText="1"/>
    </xf>
    <xf numFmtId="189" fontId="7" fillId="2" borderId="44" xfId="0" applyNumberFormat="1" applyFont="1" applyFill="1" applyBorder="1" applyAlignment="1">
      <alignment vertical="top" wrapText="1"/>
    </xf>
    <xf numFmtId="189" fontId="7" fillId="2" borderId="50" xfId="0" applyNumberFormat="1" applyFont="1" applyFill="1" applyBorder="1" applyAlignment="1">
      <alignment vertical="top" wrapText="1"/>
    </xf>
    <xf numFmtId="189" fontId="7" fillId="2" borderId="53" xfId="0" applyNumberFormat="1" applyFont="1" applyFill="1" applyBorder="1" applyAlignment="1">
      <alignment vertical="top" wrapText="1"/>
    </xf>
    <xf numFmtId="189" fontId="7" fillId="2" borderId="51" xfId="0" applyNumberFormat="1" applyFont="1" applyFill="1" applyBorder="1" applyAlignment="1">
      <alignment vertical="top" wrapText="1"/>
    </xf>
    <xf numFmtId="189" fontId="7" fillId="2" borderId="6" xfId="0" applyNumberFormat="1" applyFont="1" applyFill="1" applyBorder="1" applyAlignment="1">
      <alignment vertical="top" wrapText="1"/>
    </xf>
    <xf numFmtId="189" fontId="7" fillId="2" borderId="38" xfId="0" applyNumberFormat="1" applyFont="1" applyFill="1" applyBorder="1" applyAlignment="1">
      <alignment vertical="top" wrapText="1"/>
    </xf>
    <xf numFmtId="189" fontId="7" fillId="2" borderId="27" xfId="0" applyNumberFormat="1" applyFont="1" applyFill="1" applyBorder="1" applyAlignment="1">
      <alignment vertical="top" wrapText="1"/>
    </xf>
    <xf numFmtId="179" fontId="13" fillId="0" borderId="17" xfId="15" applyFont="1" applyBorder="1" applyAlignment="1">
      <alignment/>
    </xf>
    <xf numFmtId="189" fontId="6" fillId="2" borderId="16" xfId="0" applyNumberFormat="1" applyFont="1" applyFill="1" applyBorder="1" applyAlignment="1">
      <alignment vertical="top"/>
    </xf>
    <xf numFmtId="189" fontId="6" fillId="2" borderId="22" xfId="0" applyNumberFormat="1" applyFont="1" applyFill="1" applyBorder="1" applyAlignment="1">
      <alignment vertical="top"/>
    </xf>
    <xf numFmtId="0" fontId="13" fillId="0" borderId="3" xfId="0" applyFont="1" applyBorder="1" applyAlignment="1">
      <alignment/>
    </xf>
    <xf numFmtId="0" fontId="13" fillId="0" borderId="0" xfId="0" applyFont="1" applyAlignment="1">
      <alignment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13" fillId="0" borderId="54" xfId="0" applyFont="1" applyBorder="1" applyAlignment="1">
      <alignment vertical="center"/>
    </xf>
    <xf numFmtId="0" fontId="13" fillId="0" borderId="2" xfId="0" applyFont="1" applyBorder="1" applyAlignment="1">
      <alignment/>
    </xf>
    <xf numFmtId="0" fontId="20" fillId="0" borderId="2" xfId="0" applyFont="1" applyBorder="1" applyAlignment="1">
      <alignment/>
    </xf>
    <xf numFmtId="0" fontId="13" fillId="0" borderId="4" xfId="0" applyFont="1" applyBorder="1" applyAlignment="1">
      <alignment/>
    </xf>
    <xf numFmtId="191" fontId="17" fillId="0" borderId="22" xfId="0" applyNumberFormat="1" applyFont="1" applyBorder="1" applyAlignment="1">
      <alignment vertical="center"/>
    </xf>
    <xf numFmtId="179" fontId="13" fillId="0" borderId="17" xfId="15" applyFont="1" applyBorder="1" applyAlignment="1">
      <alignment horizontal="left" indent="1"/>
    </xf>
    <xf numFmtId="0" fontId="13" fillId="0" borderId="17" xfId="0" applyFont="1" applyBorder="1" applyAlignment="1">
      <alignment/>
    </xf>
    <xf numFmtId="190" fontId="13" fillId="0" borderId="18" xfId="15" applyNumberFormat="1" applyFont="1" applyBorder="1" applyAlignment="1">
      <alignment/>
    </xf>
    <xf numFmtId="0" fontId="17" fillId="0" borderId="2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left" wrapText="1" indent="1"/>
    </xf>
    <xf numFmtId="0" fontId="13" fillId="0" borderId="17" xfId="0" applyFont="1" applyBorder="1" applyAlignment="1">
      <alignment horizontal="left" indent="1"/>
    </xf>
    <xf numFmtId="0" fontId="13" fillId="0" borderId="17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191" fontId="9" fillId="2" borderId="0" xfId="0" applyNumberFormat="1" applyFont="1" applyFill="1" applyBorder="1" applyAlignment="1">
      <alignment vertical="center" wrapText="1"/>
    </xf>
    <xf numFmtId="0" fontId="13" fillId="0" borderId="18" xfId="0" applyFont="1" applyBorder="1" applyAlignment="1">
      <alignment/>
    </xf>
    <xf numFmtId="49" fontId="15" fillId="2" borderId="0" xfId="0" applyNumberFormat="1" applyFont="1" applyFill="1" applyAlignment="1">
      <alignment horizontal="center" vertical="top" wrapText="1"/>
    </xf>
    <xf numFmtId="49" fontId="14" fillId="2" borderId="0" xfId="0" applyNumberFormat="1" applyFont="1" applyFill="1" applyAlignment="1">
      <alignment horizontal="center" vertical="top" wrapText="1"/>
    </xf>
    <xf numFmtId="0" fontId="1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189" fontId="6" fillId="2" borderId="33" xfId="0" applyNumberFormat="1" applyFont="1" applyFill="1" applyBorder="1" applyAlignment="1">
      <alignment vertical="top"/>
    </xf>
    <xf numFmtId="189" fontId="6" fillId="2" borderId="19" xfId="0" applyNumberFormat="1" applyFont="1" applyFill="1" applyBorder="1" applyAlignment="1">
      <alignment vertical="top"/>
    </xf>
    <xf numFmtId="0" fontId="6" fillId="0" borderId="5" xfId="0" applyFont="1" applyBorder="1" applyAlignment="1">
      <alignment horizontal="centerContinuous" vertical="center" wrapText="1"/>
    </xf>
    <xf numFmtId="0" fontId="6" fillId="0" borderId="21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"/>
    </xf>
    <xf numFmtId="49" fontId="8" fillId="2" borderId="36" xfId="0" applyNumberFormat="1" applyFont="1" applyFill="1" applyBorder="1" applyAlignment="1">
      <alignment horizontal="left" vertical="top" wrapText="1" indent="1"/>
    </xf>
    <xf numFmtId="49" fontId="8" fillId="2" borderId="18" xfId="0" applyNumberFormat="1" applyFont="1" applyFill="1" applyBorder="1" applyAlignment="1">
      <alignment horizontal="left" vertical="top" wrapText="1" indent="1"/>
    </xf>
    <xf numFmtId="49" fontId="11" fillId="2" borderId="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89" fontId="6" fillId="2" borderId="39" xfId="0" applyNumberFormat="1" applyFont="1" applyFill="1" applyBorder="1" applyAlignment="1">
      <alignment vertical="top"/>
    </xf>
    <xf numFmtId="189" fontId="6" fillId="2" borderId="55" xfId="0" applyNumberFormat="1" applyFont="1" applyFill="1" applyBorder="1" applyAlignment="1">
      <alignment vertical="top"/>
    </xf>
    <xf numFmtId="189" fontId="6" fillId="2" borderId="17" xfId="0" applyNumberFormat="1" applyFont="1" applyFill="1" applyBorder="1" applyAlignment="1">
      <alignment vertical="top"/>
    </xf>
    <xf numFmtId="189" fontId="6" fillId="2" borderId="18" xfId="0" applyNumberFormat="1" applyFont="1" applyFill="1" applyBorder="1" applyAlignment="1">
      <alignment vertical="top"/>
    </xf>
    <xf numFmtId="49" fontId="8" fillId="2" borderId="17" xfId="0" applyNumberFormat="1" applyFont="1" applyFill="1" applyBorder="1" applyAlignment="1">
      <alignment horizontal="left" vertical="top" wrapText="1"/>
    </xf>
    <xf numFmtId="49" fontId="8" fillId="2" borderId="19" xfId="0" applyNumberFormat="1" applyFont="1" applyFill="1" applyBorder="1" applyAlignment="1">
      <alignment horizontal="left" vertical="top" wrapText="1"/>
    </xf>
    <xf numFmtId="189" fontId="7" fillId="2" borderId="39" xfId="0" applyNumberFormat="1" applyFont="1" applyFill="1" applyBorder="1" applyAlignment="1">
      <alignment vertical="top"/>
    </xf>
    <xf numFmtId="189" fontId="7" fillId="0" borderId="39" xfId="0" applyNumberFormat="1" applyFont="1" applyBorder="1" applyAlignment="1">
      <alignment vertical="top"/>
    </xf>
    <xf numFmtId="189" fontId="7" fillId="0" borderId="55" xfId="0" applyNumberFormat="1" applyFont="1" applyBorder="1" applyAlignment="1">
      <alignment vertical="top"/>
    </xf>
    <xf numFmtId="189" fontId="7" fillId="0" borderId="38" xfId="0" applyNumberFormat="1" applyFont="1" applyBorder="1" applyAlignment="1">
      <alignment vertical="top"/>
    </xf>
    <xf numFmtId="189" fontId="7" fillId="0" borderId="47" xfId="0" applyNumberFormat="1" applyFont="1" applyBorder="1" applyAlignment="1">
      <alignment vertical="top"/>
    </xf>
    <xf numFmtId="189" fontId="7" fillId="2" borderId="27" xfId="0" applyNumberFormat="1" applyFont="1" applyFill="1" applyBorder="1" applyAlignment="1">
      <alignment vertical="top"/>
    </xf>
    <xf numFmtId="189" fontId="7" fillId="0" borderId="27" xfId="0" applyNumberFormat="1" applyFont="1" applyBorder="1" applyAlignment="1">
      <alignment vertical="top"/>
    </xf>
    <xf numFmtId="188" fontId="7" fillId="0" borderId="18" xfId="0" applyNumberFormat="1" applyFont="1" applyBorder="1" applyAlignment="1">
      <alignment/>
    </xf>
    <xf numFmtId="49" fontId="8" fillId="2" borderId="33" xfId="0" applyNumberFormat="1" applyFont="1" applyFill="1" applyBorder="1" applyAlignment="1">
      <alignment horizontal="left" vertical="top" wrapText="1"/>
    </xf>
    <xf numFmtId="49" fontId="8" fillId="2" borderId="22" xfId="0" applyNumberFormat="1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textRotation="90" wrapText="1"/>
    </xf>
    <xf numFmtId="189" fontId="7" fillId="2" borderId="56" xfId="0" applyNumberFormat="1" applyFont="1" applyFill="1" applyBorder="1" applyAlignment="1">
      <alignment vertical="top"/>
    </xf>
    <xf numFmtId="189" fontId="7" fillId="2" borderId="57" xfId="0" applyNumberFormat="1" applyFont="1" applyFill="1" applyBorder="1" applyAlignment="1">
      <alignment vertical="top"/>
    </xf>
    <xf numFmtId="189" fontId="7" fillId="2" borderId="58" xfId="0" applyNumberFormat="1" applyFont="1" applyFill="1" applyBorder="1" applyAlignment="1">
      <alignment vertical="top"/>
    </xf>
    <xf numFmtId="0" fontId="19" fillId="2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88" fontId="13" fillId="2" borderId="0" xfId="0" applyNumberFormat="1" applyFont="1" applyFill="1" applyAlignment="1">
      <alignment horizontal="right" vertical="top" wrapText="1"/>
    </xf>
    <xf numFmtId="0" fontId="13" fillId="2" borderId="0" xfId="0" applyFont="1" applyFill="1" applyAlignment="1">
      <alignment/>
    </xf>
    <xf numFmtId="0" fontId="17" fillId="0" borderId="0" xfId="0" applyFont="1" applyAlignment="1">
      <alignment/>
    </xf>
    <xf numFmtId="49" fontId="13" fillId="2" borderId="0" xfId="0" applyNumberFormat="1" applyFont="1" applyFill="1" applyAlignment="1">
      <alignment horizontal="left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/>
    </xf>
    <xf numFmtId="191" fontId="13" fillId="0" borderId="0" xfId="0" applyNumberFormat="1" applyFont="1" applyAlignment="1">
      <alignment/>
    </xf>
    <xf numFmtId="191" fontId="17" fillId="0" borderId="54" xfId="0" applyNumberFormat="1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8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/>
    </xf>
    <xf numFmtId="49" fontId="13" fillId="2" borderId="17" xfId="0" applyNumberFormat="1" applyFont="1" applyFill="1" applyBorder="1" applyAlignment="1">
      <alignment horizontal="left" vertical="top" wrapText="1"/>
    </xf>
    <xf numFmtId="49" fontId="17" fillId="2" borderId="17" xfId="0" applyNumberFormat="1" applyFont="1" applyFill="1" applyBorder="1" applyAlignment="1">
      <alignment horizontal="left" vertical="top" wrapText="1" indent="1"/>
    </xf>
    <xf numFmtId="0" fontId="17" fillId="0" borderId="15" xfId="0" applyFont="1" applyBorder="1" applyAlignment="1">
      <alignment/>
    </xf>
    <xf numFmtId="0" fontId="13" fillId="0" borderId="15" xfId="0" applyFont="1" applyBorder="1" applyAlignment="1">
      <alignment/>
    </xf>
    <xf numFmtId="49" fontId="17" fillId="2" borderId="15" xfId="0" applyNumberFormat="1" applyFont="1" applyFill="1" applyBorder="1" applyAlignment="1">
      <alignment vertical="top" wrapText="1"/>
    </xf>
    <xf numFmtId="49" fontId="17" fillId="2" borderId="15" xfId="0" applyNumberFormat="1" applyFont="1" applyFill="1" applyBorder="1" applyAlignment="1">
      <alignment horizontal="left" vertical="top" wrapText="1" indent="1"/>
    </xf>
    <xf numFmtId="0" fontId="17" fillId="0" borderId="15" xfId="0" applyFont="1" applyBorder="1" applyAlignment="1">
      <alignment wrapText="1"/>
    </xf>
    <xf numFmtId="0" fontId="13" fillId="0" borderId="16" xfId="0" applyFont="1" applyBorder="1" applyAlignment="1">
      <alignment/>
    </xf>
    <xf numFmtId="0" fontId="13" fillId="0" borderId="10" xfId="0" applyFont="1" applyBorder="1" applyAlignment="1">
      <alignment/>
    </xf>
    <xf numFmtId="190" fontId="13" fillId="0" borderId="10" xfId="15" applyNumberFormat="1" applyFont="1" applyBorder="1" applyAlignment="1">
      <alignment/>
    </xf>
    <xf numFmtId="49" fontId="17" fillId="2" borderId="10" xfId="0" applyNumberFormat="1" applyFont="1" applyFill="1" applyBorder="1" applyAlignment="1">
      <alignment vertical="top" wrapText="1"/>
    </xf>
    <xf numFmtId="49" fontId="17" fillId="2" borderId="10" xfId="0" applyNumberFormat="1" applyFont="1" applyFill="1" applyBorder="1" applyAlignment="1">
      <alignment horizontal="left" vertical="top" wrapText="1" indent="1"/>
    </xf>
    <xf numFmtId="190" fontId="13" fillId="0" borderId="45" xfId="15" applyNumberFormat="1" applyFont="1" applyBorder="1" applyAlignment="1">
      <alignment/>
    </xf>
    <xf numFmtId="0" fontId="17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7" fillId="0" borderId="54" xfId="0" applyFont="1" applyBorder="1" applyAlignment="1">
      <alignment wrapText="1"/>
    </xf>
    <xf numFmtId="49" fontId="17" fillId="2" borderId="29" xfId="0" applyNumberFormat="1" applyFont="1" applyFill="1" applyBorder="1" applyAlignment="1">
      <alignment horizontal="left" vertical="top" wrapText="1" indent="1"/>
    </xf>
    <xf numFmtId="0" fontId="13" fillId="0" borderId="13" xfId="0" applyFont="1" applyBorder="1" applyAlignment="1">
      <alignment/>
    </xf>
    <xf numFmtId="0" fontId="13" fillId="0" borderId="35" xfId="0" applyFont="1" applyBorder="1" applyAlignment="1">
      <alignment/>
    </xf>
    <xf numFmtId="49" fontId="13" fillId="2" borderId="59" xfId="0" applyNumberFormat="1" applyFont="1" applyFill="1" applyBorder="1" applyAlignment="1">
      <alignment horizontal="left" vertical="top" wrapText="1"/>
    </xf>
    <xf numFmtId="0" fontId="17" fillId="2" borderId="11" xfId="0" applyFont="1" applyFill="1" applyBorder="1" applyAlignment="1">
      <alignment wrapText="1"/>
    </xf>
    <xf numFmtId="0" fontId="17" fillId="2" borderId="0" xfId="0" applyFont="1" applyFill="1" applyBorder="1" applyAlignment="1">
      <alignment wrapText="1"/>
    </xf>
    <xf numFmtId="0" fontId="17" fillId="2" borderId="4" xfId="0" applyFont="1" applyFill="1" applyBorder="1" applyAlignment="1">
      <alignment wrapText="1"/>
    </xf>
    <xf numFmtId="0" fontId="17" fillId="0" borderId="51" xfId="0" applyFont="1" applyBorder="1" applyAlignment="1">
      <alignment wrapText="1"/>
    </xf>
    <xf numFmtId="0" fontId="17" fillId="0" borderId="51" xfId="0" applyFont="1" applyBorder="1" applyAlignment="1">
      <alignment/>
    </xf>
    <xf numFmtId="190" fontId="13" fillId="0" borderId="39" xfId="0" applyNumberFormat="1" applyFont="1" applyBorder="1" applyAlignment="1">
      <alignment/>
    </xf>
    <xf numFmtId="0" fontId="13" fillId="0" borderId="60" xfId="0" applyFont="1" applyBorder="1" applyAlignment="1">
      <alignment/>
    </xf>
    <xf numFmtId="190" fontId="13" fillId="0" borderId="61" xfId="15" applyNumberFormat="1" applyFont="1" applyBorder="1" applyAlignment="1">
      <alignment/>
    </xf>
    <xf numFmtId="191" fontId="13" fillId="0" borderId="45" xfId="0" applyNumberFormat="1" applyFont="1" applyBorder="1" applyAlignment="1">
      <alignment/>
    </xf>
    <xf numFmtId="190" fontId="13" fillId="0" borderId="45" xfId="0" applyNumberFormat="1" applyFont="1" applyBorder="1" applyAlignment="1">
      <alignment/>
    </xf>
    <xf numFmtId="49" fontId="13" fillId="2" borderId="23" xfId="0" applyNumberFormat="1" applyFont="1" applyFill="1" applyBorder="1" applyAlignment="1">
      <alignment horizontal="left" vertical="top" wrapText="1"/>
    </xf>
    <xf numFmtId="0" fontId="17" fillId="0" borderId="42" xfId="0" applyFont="1" applyBorder="1" applyAlignment="1">
      <alignment wrapText="1"/>
    </xf>
    <xf numFmtId="0" fontId="17" fillId="2" borderId="51" xfId="0" applyFont="1" applyFill="1" applyBorder="1" applyAlignment="1">
      <alignment wrapText="1"/>
    </xf>
    <xf numFmtId="0" fontId="17" fillId="2" borderId="42" xfId="0" applyFont="1" applyFill="1" applyBorder="1" applyAlignment="1">
      <alignment wrapText="1"/>
    </xf>
    <xf numFmtId="190" fontId="13" fillId="0" borderId="52" xfId="15" applyNumberFormat="1" applyFont="1" applyBorder="1" applyAlignment="1">
      <alignment/>
    </xf>
    <xf numFmtId="190" fontId="13" fillId="0" borderId="62" xfId="15" applyNumberFormat="1" applyFont="1" applyBorder="1" applyAlignment="1">
      <alignment/>
    </xf>
    <xf numFmtId="49" fontId="17" fillId="2" borderId="32" xfId="0" applyNumberFormat="1" applyFont="1" applyFill="1" applyBorder="1" applyAlignment="1">
      <alignment horizontal="left" vertical="top" wrapText="1" indent="1"/>
    </xf>
    <xf numFmtId="0" fontId="13" fillId="0" borderId="31" xfId="0" applyFont="1" applyBorder="1" applyAlignment="1">
      <alignment/>
    </xf>
    <xf numFmtId="0" fontId="17" fillId="2" borderId="42" xfId="0" applyFont="1" applyFill="1" applyBorder="1" applyAlignment="1">
      <alignment vertical="center" wrapText="1"/>
    </xf>
    <xf numFmtId="0" fontId="21" fillId="2" borderId="42" xfId="0" applyFont="1" applyFill="1" applyBorder="1" applyAlignment="1">
      <alignment wrapText="1"/>
    </xf>
    <xf numFmtId="0" fontId="21" fillId="2" borderId="51" xfId="0" applyFont="1" applyFill="1" applyBorder="1" applyAlignment="1">
      <alignment wrapText="1"/>
    </xf>
    <xf numFmtId="0" fontId="17" fillId="2" borderId="51" xfId="0" applyFont="1" applyFill="1" applyBorder="1" applyAlignment="1">
      <alignment vertical="center" wrapText="1"/>
    </xf>
    <xf numFmtId="0" fontId="13" fillId="2" borderId="51" xfId="0" applyFont="1" applyFill="1" applyBorder="1" applyAlignment="1">
      <alignment wrapText="1"/>
    </xf>
    <xf numFmtId="0" fontId="17" fillId="2" borderId="10" xfId="0" applyFont="1" applyFill="1" applyBorder="1" applyAlignment="1">
      <alignment wrapText="1"/>
    </xf>
    <xf numFmtId="191" fontId="13" fillId="0" borderId="10" xfId="0" applyNumberFormat="1" applyFont="1" applyBorder="1" applyAlignment="1">
      <alignment/>
    </xf>
    <xf numFmtId="0" fontId="13" fillId="2" borderId="10" xfId="0" applyFont="1" applyFill="1" applyBorder="1" applyAlignment="1">
      <alignment wrapText="1"/>
    </xf>
    <xf numFmtId="0" fontId="17" fillId="2" borderId="43" xfId="0" applyFont="1" applyFill="1" applyBorder="1" applyAlignment="1">
      <alignment wrapText="1"/>
    </xf>
    <xf numFmtId="0" fontId="17" fillId="0" borderId="45" xfId="0" applyFont="1" applyBorder="1" applyAlignment="1">
      <alignment wrapText="1"/>
    </xf>
    <xf numFmtId="0" fontId="17" fillId="2" borderId="45" xfId="0" applyFont="1" applyFill="1" applyBorder="1" applyAlignment="1">
      <alignment wrapText="1"/>
    </xf>
    <xf numFmtId="0" fontId="13" fillId="2" borderId="45" xfId="0" applyFont="1" applyFill="1" applyBorder="1" applyAlignment="1">
      <alignment wrapText="1"/>
    </xf>
    <xf numFmtId="0" fontId="13" fillId="0" borderId="45" xfId="0" applyFont="1" applyBorder="1" applyAlignment="1">
      <alignment/>
    </xf>
    <xf numFmtId="49" fontId="13" fillId="2" borderId="37" xfId="0" applyNumberFormat="1" applyFont="1" applyFill="1" applyBorder="1" applyAlignment="1">
      <alignment horizontal="left" vertical="top" wrapText="1"/>
    </xf>
    <xf numFmtId="0" fontId="17" fillId="2" borderId="33" xfId="0" applyFont="1" applyFill="1" applyBorder="1" applyAlignment="1">
      <alignment wrapText="1"/>
    </xf>
    <xf numFmtId="0" fontId="17" fillId="0" borderId="19" xfId="0" applyFont="1" applyBorder="1" applyAlignment="1">
      <alignment wrapText="1"/>
    </xf>
    <xf numFmtId="191" fontId="13" fillId="0" borderId="22" xfId="0" applyNumberFormat="1" applyFont="1" applyBorder="1" applyAlignment="1">
      <alignment/>
    </xf>
    <xf numFmtId="49" fontId="13" fillId="2" borderId="45" xfId="0" applyNumberFormat="1" applyFont="1" applyFill="1" applyBorder="1" applyAlignment="1">
      <alignment horizontal="left" vertical="top" wrapText="1"/>
    </xf>
    <xf numFmtId="0" fontId="13" fillId="0" borderId="16" xfId="0" applyFont="1" applyBorder="1" applyAlignment="1">
      <alignment wrapText="1"/>
    </xf>
    <xf numFmtId="0" fontId="17" fillId="0" borderId="45" xfId="0" applyFont="1" applyBorder="1" applyAlignment="1">
      <alignment/>
    </xf>
    <xf numFmtId="49" fontId="13" fillId="2" borderId="20" xfId="0" applyNumberFormat="1" applyFont="1" applyFill="1" applyBorder="1" applyAlignment="1">
      <alignment horizontal="left" vertical="top" wrapText="1"/>
    </xf>
    <xf numFmtId="0" fontId="17" fillId="2" borderId="19" xfId="0" applyFont="1" applyFill="1" applyBorder="1" applyAlignment="1">
      <alignment wrapText="1"/>
    </xf>
    <xf numFmtId="0" fontId="13" fillId="2" borderId="19" xfId="0" applyFont="1" applyFill="1" applyBorder="1" applyAlignment="1">
      <alignment wrapText="1"/>
    </xf>
    <xf numFmtId="0" fontId="13" fillId="0" borderId="19" xfId="0" applyFont="1" applyBorder="1" applyAlignment="1">
      <alignment/>
    </xf>
    <xf numFmtId="189" fontId="6" fillId="2" borderId="24" xfId="0" applyNumberFormat="1" applyFont="1" applyFill="1" applyBorder="1" applyAlignment="1">
      <alignment vertical="top"/>
    </xf>
    <xf numFmtId="189" fontId="6" fillId="2" borderId="40" xfId="0" applyNumberFormat="1" applyFont="1" applyFill="1" applyBorder="1" applyAlignment="1">
      <alignment vertical="top"/>
    </xf>
    <xf numFmtId="49" fontId="7" fillId="2" borderId="17" xfId="0" applyNumberFormat="1" applyFont="1" applyFill="1" applyBorder="1" applyAlignment="1">
      <alignment horizontal="center" vertical="top" wrapText="1"/>
    </xf>
    <xf numFmtId="49" fontId="8" fillId="2" borderId="18" xfId="0" applyNumberFormat="1" applyFont="1" applyFill="1" applyBorder="1" applyAlignment="1">
      <alignment horizontal="left" vertical="top" wrapText="1"/>
    </xf>
    <xf numFmtId="189" fontId="6" fillId="2" borderId="63" xfId="0" applyNumberFormat="1" applyFont="1" applyFill="1" applyBorder="1" applyAlignment="1">
      <alignment vertical="top"/>
    </xf>
    <xf numFmtId="189" fontId="6" fillId="2" borderId="29" xfId="0" applyNumberFormat="1" applyFont="1" applyFill="1" applyBorder="1" applyAlignment="1">
      <alignment vertical="top"/>
    </xf>
    <xf numFmtId="49" fontId="10" fillId="2" borderId="11" xfId="0" applyNumberFormat="1" applyFont="1" applyFill="1" applyBorder="1" applyAlignment="1">
      <alignment horizontal="center" wrapText="1"/>
    </xf>
    <xf numFmtId="0" fontId="17" fillId="0" borderId="57" xfId="0" applyFont="1" applyBorder="1" applyAlignment="1">
      <alignment wrapText="1"/>
    </xf>
    <xf numFmtId="191" fontId="13" fillId="0" borderId="53" xfId="0" applyNumberFormat="1" applyFont="1" applyBorder="1" applyAlignment="1">
      <alignment/>
    </xf>
    <xf numFmtId="0" fontId="17" fillId="2" borderId="12" xfId="0" applyFont="1" applyFill="1" applyBorder="1" applyAlignment="1">
      <alignment wrapText="1"/>
    </xf>
    <xf numFmtId="190" fontId="13" fillId="0" borderId="10" xfId="0" applyNumberFormat="1" applyFont="1" applyBorder="1" applyAlignment="1">
      <alignment/>
    </xf>
    <xf numFmtId="0" fontId="17" fillId="0" borderId="64" xfId="0" applyFont="1" applyBorder="1" applyAlignment="1">
      <alignment/>
    </xf>
    <xf numFmtId="0" fontId="13" fillId="0" borderId="65" xfId="0" applyFont="1" applyBorder="1" applyAlignment="1">
      <alignment/>
    </xf>
    <xf numFmtId="190" fontId="13" fillId="0" borderId="48" xfId="15" applyNumberFormat="1" applyFont="1" applyBorder="1" applyAlignment="1">
      <alignment/>
    </xf>
    <xf numFmtId="0" fontId="17" fillId="0" borderId="65" xfId="0" applyFont="1" applyBorder="1" applyAlignment="1">
      <alignment/>
    </xf>
    <xf numFmtId="190" fontId="13" fillId="0" borderId="48" xfId="0" applyNumberFormat="1" applyFont="1" applyBorder="1" applyAlignment="1">
      <alignment/>
    </xf>
    <xf numFmtId="190" fontId="13" fillId="0" borderId="6" xfId="15" applyNumberFormat="1" applyFont="1" applyBorder="1" applyAlignment="1">
      <alignment/>
    </xf>
    <xf numFmtId="0" fontId="13" fillId="0" borderId="7" xfId="0" applyFont="1" applyBorder="1" applyAlignment="1">
      <alignment/>
    </xf>
    <xf numFmtId="191" fontId="13" fillId="0" borderId="66" xfId="0" applyNumberFormat="1" applyFont="1" applyBorder="1" applyAlignment="1">
      <alignment/>
    </xf>
    <xf numFmtId="0" fontId="13" fillId="0" borderId="67" xfId="0" applyFont="1" applyBorder="1" applyAlignment="1">
      <alignment/>
    </xf>
    <xf numFmtId="190" fontId="13" fillId="0" borderId="5" xfId="15" applyNumberFormat="1" applyFont="1" applyBorder="1" applyAlignment="1">
      <alignment/>
    </xf>
    <xf numFmtId="0" fontId="17" fillId="0" borderId="68" xfId="0" applyFont="1" applyBorder="1" applyAlignment="1">
      <alignment/>
    </xf>
    <xf numFmtId="190" fontId="13" fillId="0" borderId="66" xfId="0" applyNumberFormat="1" applyFont="1" applyBorder="1" applyAlignment="1">
      <alignment/>
    </xf>
    <xf numFmtId="190" fontId="13" fillId="0" borderId="69" xfId="15" applyNumberFormat="1" applyFont="1" applyBorder="1" applyAlignment="1">
      <alignment/>
    </xf>
    <xf numFmtId="0" fontId="17" fillId="0" borderId="60" xfId="0" applyFont="1" applyBorder="1" applyAlignment="1">
      <alignment/>
    </xf>
    <xf numFmtId="190" fontId="13" fillId="0" borderId="70" xfId="15" applyNumberFormat="1" applyFont="1" applyBorder="1" applyAlignment="1">
      <alignment/>
    </xf>
    <xf numFmtId="190" fontId="13" fillId="0" borderId="41" xfId="0" applyNumberFormat="1" applyFont="1" applyBorder="1" applyAlignment="1">
      <alignment/>
    </xf>
    <xf numFmtId="191" fontId="13" fillId="0" borderId="48" xfId="0" applyNumberFormat="1" applyFont="1" applyBorder="1" applyAlignment="1">
      <alignment/>
    </xf>
    <xf numFmtId="191" fontId="13" fillId="0" borderId="70" xfId="0" applyNumberFormat="1" applyFont="1" applyBorder="1" applyAlignment="1">
      <alignment/>
    </xf>
    <xf numFmtId="0" fontId="13" fillId="0" borderId="71" xfId="0" applyFont="1" applyBorder="1" applyAlignment="1">
      <alignment/>
    </xf>
    <xf numFmtId="0" fontId="13" fillId="0" borderId="48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64" xfId="0" applyFont="1" applyBorder="1" applyAlignment="1">
      <alignment/>
    </xf>
    <xf numFmtId="190" fontId="13" fillId="0" borderId="61" xfId="0" applyNumberFormat="1" applyFont="1" applyBorder="1" applyAlignment="1">
      <alignment/>
    </xf>
    <xf numFmtId="191" fontId="13" fillId="0" borderId="43" xfId="0" applyNumberFormat="1" applyFont="1" applyBorder="1" applyAlignment="1">
      <alignment/>
    </xf>
    <xf numFmtId="190" fontId="13" fillId="0" borderId="37" xfId="15" applyNumberFormat="1" applyFont="1" applyBorder="1" applyAlignment="1">
      <alignment/>
    </xf>
    <xf numFmtId="191" fontId="13" fillId="0" borderId="44" xfId="0" applyNumberFormat="1" applyFont="1" applyBorder="1" applyAlignment="1">
      <alignment/>
    </xf>
    <xf numFmtId="0" fontId="17" fillId="0" borderId="67" xfId="0" applyFont="1" applyBorder="1" applyAlignment="1">
      <alignment/>
    </xf>
    <xf numFmtId="190" fontId="13" fillId="0" borderId="38" xfId="15" applyNumberFormat="1" applyFont="1" applyBorder="1" applyAlignment="1">
      <alignment/>
    </xf>
    <xf numFmtId="0" fontId="17" fillId="0" borderId="71" xfId="0" applyFont="1" applyBorder="1" applyAlignment="1">
      <alignment/>
    </xf>
    <xf numFmtId="0" fontId="17" fillId="0" borderId="48" xfId="0" applyFont="1" applyBorder="1" applyAlignment="1">
      <alignment/>
    </xf>
    <xf numFmtId="0" fontId="13" fillId="0" borderId="57" xfId="0" applyFont="1" applyBorder="1" applyAlignment="1">
      <alignment/>
    </xf>
    <xf numFmtId="0" fontId="13" fillId="0" borderId="36" xfId="0" applyFont="1" applyBorder="1" applyAlignment="1">
      <alignment/>
    </xf>
    <xf numFmtId="190" fontId="13" fillId="0" borderId="53" xfId="15" applyNumberFormat="1" applyFont="1" applyBorder="1" applyAlignment="1">
      <alignment/>
    </xf>
    <xf numFmtId="191" fontId="20" fillId="0" borderId="54" xfId="0" applyNumberFormat="1" applyFont="1" applyBorder="1" applyAlignment="1">
      <alignment/>
    </xf>
    <xf numFmtId="191" fontId="13" fillId="0" borderId="61" xfId="0" applyNumberFormat="1" applyFont="1" applyBorder="1" applyAlignment="1">
      <alignment/>
    </xf>
    <xf numFmtId="190" fontId="13" fillId="0" borderId="17" xfId="0" applyNumberFormat="1" applyFont="1" applyBorder="1" applyAlignment="1">
      <alignment/>
    </xf>
    <xf numFmtId="0" fontId="17" fillId="0" borderId="22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17" xfId="0" applyFont="1" applyBorder="1" applyAlignment="1">
      <alignment/>
    </xf>
    <xf numFmtId="0" fontId="17" fillId="0" borderId="17" xfId="0" applyFont="1" applyBorder="1" applyAlignment="1">
      <alignment horizontal="left" vertical="center" wrapText="1" indent="1"/>
    </xf>
    <xf numFmtId="190" fontId="17" fillId="0" borderId="17" xfId="0" applyNumberFormat="1" applyFont="1" applyBorder="1" applyAlignment="1">
      <alignment vertical="center"/>
    </xf>
    <xf numFmtId="190" fontId="17" fillId="0" borderId="30" xfId="15" applyNumberFormat="1" applyFont="1" applyBorder="1" applyAlignment="1">
      <alignment vertical="center"/>
    </xf>
    <xf numFmtId="0" fontId="17" fillId="2" borderId="17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190" fontId="17" fillId="0" borderId="17" xfId="15" applyNumberFormat="1" applyFont="1" applyBorder="1" applyAlignment="1">
      <alignment vertical="center"/>
    </xf>
    <xf numFmtId="49" fontId="17" fillId="0" borderId="1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left" wrapText="1" indent="1"/>
    </xf>
    <xf numFmtId="49" fontId="17" fillId="0" borderId="3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 wrapText="1" indent="1"/>
    </xf>
    <xf numFmtId="190" fontId="17" fillId="0" borderId="3" xfId="15" applyNumberFormat="1" applyFont="1" applyBorder="1" applyAlignment="1">
      <alignment vertical="center"/>
    </xf>
    <xf numFmtId="0" fontId="13" fillId="0" borderId="30" xfId="0" applyFont="1" applyBorder="1" applyAlignment="1">
      <alignment horizontal="left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2" borderId="5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19" fillId="2" borderId="0" xfId="0" applyNumberFormat="1" applyFont="1" applyFill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15" fillId="2" borderId="0" xfId="0" applyNumberFormat="1" applyFont="1" applyFill="1" applyAlignment="1">
      <alignment horizontal="center" vertical="top" wrapText="1"/>
    </xf>
    <xf numFmtId="49" fontId="14" fillId="2" borderId="0" xfId="0" applyNumberFormat="1" applyFont="1" applyFill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72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top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wrapText="1"/>
    </xf>
    <xf numFmtId="0" fontId="7" fillId="2" borderId="39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13" fillId="0" borderId="64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71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49" fontId="10" fillId="2" borderId="0" xfId="0" applyNumberFormat="1" applyFont="1" applyFill="1" applyAlignment="1">
      <alignment horizontal="center" wrapText="1"/>
    </xf>
    <xf numFmtId="49" fontId="11" fillId="2" borderId="0" xfId="0" applyNumberFormat="1" applyFont="1" applyFill="1" applyAlignment="1">
      <alignment horizontal="center" vertical="top" wrapText="1"/>
    </xf>
    <xf numFmtId="0" fontId="17" fillId="0" borderId="67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64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206"/>
  <sheetViews>
    <sheetView workbookViewId="0" topLeftCell="A1">
      <selection activeCell="D13" sqref="D13"/>
    </sheetView>
  </sheetViews>
  <sheetFormatPr defaultColWidth="9.140625" defaultRowHeight="12.75"/>
  <cols>
    <col min="1" max="2" width="6.57421875" style="37" customWidth="1"/>
    <col min="3" max="3" width="70.00390625" style="38" customWidth="1"/>
    <col min="4" max="4" width="16.8515625" style="41" customWidth="1"/>
    <col min="5" max="5" width="20.00390625" style="39" customWidth="1"/>
    <col min="6" max="6" width="16.00390625" style="39" customWidth="1"/>
    <col min="7" max="7" width="13.140625" style="39" customWidth="1"/>
    <col min="8" max="9" width="16.28125" style="39" customWidth="1"/>
    <col min="10" max="139" width="6.57421875" style="39" customWidth="1"/>
    <col min="140" max="16384" width="6.57421875" style="40" customWidth="1"/>
  </cols>
  <sheetData>
    <row r="1" ht="12.75">
      <c r="D1" s="124" t="s">
        <v>33</v>
      </c>
    </row>
    <row r="2" spans="1:4" ht="14.25">
      <c r="A2" s="50"/>
      <c r="B2" s="50"/>
      <c r="C2" s="51" t="s">
        <v>12</v>
      </c>
      <c r="D2" s="52"/>
    </row>
    <row r="3" spans="1:4" ht="28.5" customHeight="1">
      <c r="A3" s="474" t="s">
        <v>231</v>
      </c>
      <c r="B3" s="474"/>
      <c r="C3" s="474"/>
      <c r="D3" s="474"/>
    </row>
    <row r="4" ht="12.75" thickBot="1"/>
    <row r="5" spans="1:139" s="43" customFormat="1" ht="51.75" thickBot="1">
      <c r="A5" s="127" t="s">
        <v>34</v>
      </c>
      <c r="B5" s="128" t="s">
        <v>35</v>
      </c>
      <c r="C5" s="129" t="s">
        <v>36</v>
      </c>
      <c r="D5" s="130" t="s">
        <v>95</v>
      </c>
      <c r="E5" s="42"/>
      <c r="F5" s="29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</row>
    <row r="6" spans="1:139" s="43" customFormat="1" ht="24" customHeight="1">
      <c r="A6" s="53"/>
      <c r="B6" s="54"/>
      <c r="C6" s="55" t="s">
        <v>37</v>
      </c>
      <c r="D6" s="120" t="e">
        <f>D8+D55+D67+D80+D92+D120+D130</f>
        <v>#REF!</v>
      </c>
      <c r="E6" s="44" t="e">
        <f>11962600-D6</f>
        <v>#REF!</v>
      </c>
      <c r="F6" s="292" t="e">
        <f>12002300-D6</f>
        <v>#REF!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</row>
    <row r="7" spans="1:139" s="43" customFormat="1" ht="15" thickBot="1">
      <c r="A7" s="138"/>
      <c r="B7" s="139"/>
      <c r="C7" s="140" t="s">
        <v>38</v>
      </c>
      <c r="D7" s="141"/>
      <c r="E7" s="45"/>
      <c r="F7" s="45"/>
      <c r="G7" s="45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</row>
    <row r="8" spans="1:5" ht="14.25">
      <c r="A8" s="142" t="s">
        <v>29</v>
      </c>
      <c r="B8" s="143"/>
      <c r="C8" s="117" t="s">
        <v>39</v>
      </c>
      <c r="D8" s="144" t="e">
        <f>D10+D37+D44+D51</f>
        <v>#REF!</v>
      </c>
      <c r="E8" s="46"/>
    </row>
    <row r="9" spans="1:4" ht="15" thickBot="1">
      <c r="A9" s="67"/>
      <c r="B9" s="68"/>
      <c r="C9" s="145" t="s">
        <v>38</v>
      </c>
      <c r="D9" s="122"/>
    </row>
    <row r="10" spans="1:5" ht="14.25">
      <c r="A10" s="57"/>
      <c r="B10" s="61" t="s">
        <v>30</v>
      </c>
      <c r="C10" s="62" t="s">
        <v>40</v>
      </c>
      <c r="D10" s="132" t="e">
        <f>D12+D25+D34</f>
        <v>#REF!</v>
      </c>
      <c r="E10" s="47"/>
    </row>
    <row r="11" spans="1:5" ht="14.25">
      <c r="A11" s="57"/>
      <c r="B11" s="58"/>
      <c r="C11" s="59" t="s">
        <v>38</v>
      </c>
      <c r="D11" s="121"/>
      <c r="E11" s="47"/>
    </row>
    <row r="12" spans="1:4" ht="14.25">
      <c r="A12" s="57"/>
      <c r="B12" s="58"/>
      <c r="C12" s="63" t="s">
        <v>41</v>
      </c>
      <c r="D12" s="132">
        <f>SUM(D13:D23)</f>
        <v>4500400</v>
      </c>
    </row>
    <row r="13" spans="1:4" ht="14.25">
      <c r="A13" s="57"/>
      <c r="B13" s="58"/>
      <c r="C13" s="59" t="s">
        <v>128</v>
      </c>
      <c r="D13" s="132">
        <f>267800-80000</f>
        <v>187800</v>
      </c>
    </row>
    <row r="14" spans="1:4" ht="14.25">
      <c r="A14" s="57"/>
      <c r="B14" s="58"/>
      <c r="C14" s="59" t="s">
        <v>172</v>
      </c>
      <c r="D14" s="132">
        <v>157800</v>
      </c>
    </row>
    <row r="15" spans="1:4" ht="14.25">
      <c r="A15" s="57"/>
      <c r="B15" s="58"/>
      <c r="C15" s="59" t="s">
        <v>173</v>
      </c>
      <c r="D15" s="132">
        <f>683700-77600</f>
        <v>606100</v>
      </c>
    </row>
    <row r="16" spans="1:4" ht="14.25">
      <c r="A16" s="57"/>
      <c r="B16" s="58"/>
      <c r="C16" s="59" t="s">
        <v>174</v>
      </c>
      <c r="D16" s="132">
        <f>153200+44600+42000+63800+44000+30000+49000+45000+35000+47000</f>
        <v>553600</v>
      </c>
    </row>
    <row r="17" spans="1:4" ht="14.25">
      <c r="A17" s="57"/>
      <c r="B17" s="58"/>
      <c r="C17" s="59" t="s">
        <v>175</v>
      </c>
      <c r="D17" s="132">
        <v>216400</v>
      </c>
    </row>
    <row r="18" spans="1:4" ht="14.25">
      <c r="A18" s="57"/>
      <c r="B18" s="58"/>
      <c r="C18" s="59" t="s">
        <v>176</v>
      </c>
      <c r="D18" s="132">
        <v>484800</v>
      </c>
    </row>
    <row r="19" spans="1:4" ht="14.25">
      <c r="A19" s="57"/>
      <c r="B19" s="58"/>
      <c r="C19" s="59" t="s">
        <v>177</v>
      </c>
      <c r="D19" s="132">
        <v>433000</v>
      </c>
    </row>
    <row r="20" spans="1:4" ht="14.25">
      <c r="A20" s="57"/>
      <c r="B20" s="58"/>
      <c r="C20" s="59" t="s">
        <v>60</v>
      </c>
      <c r="D20" s="132">
        <v>315100</v>
      </c>
    </row>
    <row r="21" spans="1:4" ht="14.25">
      <c r="A21" s="57"/>
      <c r="B21" s="58"/>
      <c r="C21" s="59" t="s">
        <v>178</v>
      </c>
      <c r="D21" s="132">
        <v>547800</v>
      </c>
    </row>
    <row r="22" spans="1:5" ht="14.25">
      <c r="A22" s="57"/>
      <c r="B22" s="58"/>
      <c r="C22" s="59" t="s">
        <v>179</v>
      </c>
      <c r="D22" s="121">
        <v>588100</v>
      </c>
      <c r="E22" s="104"/>
    </row>
    <row r="23" spans="1:5" ht="14.25">
      <c r="A23" s="57"/>
      <c r="B23" s="58"/>
      <c r="C23" s="59" t="s">
        <v>180</v>
      </c>
      <c r="D23" s="121">
        <v>409900</v>
      </c>
      <c r="E23" s="47"/>
    </row>
    <row r="24" spans="1:5" ht="14.25">
      <c r="A24" s="57"/>
      <c r="B24" s="58"/>
      <c r="C24" s="59"/>
      <c r="D24" s="121"/>
      <c r="E24" s="47"/>
    </row>
    <row r="25" spans="1:4" ht="14.25">
      <c r="A25" s="57"/>
      <c r="B25" s="58"/>
      <c r="C25" s="63" t="s">
        <v>42</v>
      </c>
      <c r="D25" s="121">
        <f>D27+D28+D29+D30+D31+D32+D26</f>
        <v>1861600</v>
      </c>
    </row>
    <row r="26" spans="1:4" ht="14.25">
      <c r="A26" s="57"/>
      <c r="B26" s="58"/>
      <c r="C26" s="59" t="s">
        <v>61</v>
      </c>
      <c r="D26" s="121">
        <f>225900+120000</f>
        <v>345900</v>
      </c>
    </row>
    <row r="27" spans="1:4" ht="14.25">
      <c r="A27" s="57"/>
      <c r="B27" s="58"/>
      <c r="C27" s="59" t="s">
        <v>172</v>
      </c>
      <c r="D27" s="132">
        <v>485800</v>
      </c>
    </row>
    <row r="28" spans="1:4" ht="14.25">
      <c r="A28" s="57"/>
      <c r="B28" s="58"/>
      <c r="C28" s="59" t="s">
        <v>175</v>
      </c>
      <c r="D28" s="132">
        <v>371700</v>
      </c>
    </row>
    <row r="29" spans="1:4" ht="14.25">
      <c r="A29" s="57"/>
      <c r="B29" s="58"/>
      <c r="C29" s="59" t="s">
        <v>176</v>
      </c>
      <c r="D29" s="132">
        <v>142200</v>
      </c>
    </row>
    <row r="30" spans="1:4" ht="14.25">
      <c r="A30" s="57"/>
      <c r="B30" s="58"/>
      <c r="C30" s="59" t="s">
        <v>177</v>
      </c>
      <c r="D30" s="132">
        <v>27000</v>
      </c>
    </row>
    <row r="31" spans="1:4" ht="14.25">
      <c r="A31" s="57"/>
      <c r="B31" s="58"/>
      <c r="C31" s="59" t="s">
        <v>60</v>
      </c>
      <c r="D31" s="132">
        <v>394000</v>
      </c>
    </row>
    <row r="32" spans="1:5" ht="14.25">
      <c r="A32" s="57"/>
      <c r="B32" s="58"/>
      <c r="C32" s="59" t="s">
        <v>180</v>
      </c>
      <c r="D32" s="121">
        <v>95000</v>
      </c>
      <c r="E32" s="47"/>
    </row>
    <row r="33" spans="1:4" ht="14.25">
      <c r="A33" s="57"/>
      <c r="B33" s="58"/>
      <c r="C33" s="59"/>
      <c r="D33" s="121"/>
    </row>
    <row r="34" spans="1:5" ht="14.25">
      <c r="A34" s="57"/>
      <c r="B34" s="58"/>
      <c r="C34" s="63" t="s">
        <v>43</v>
      </c>
      <c r="D34" s="121" t="e">
        <f>D35</f>
        <v>#REF!</v>
      </c>
      <c r="E34" s="47"/>
    </row>
    <row r="35" spans="1:4" ht="14.25">
      <c r="A35" s="57"/>
      <c r="B35" s="58"/>
      <c r="C35" s="59" t="s">
        <v>61</v>
      </c>
      <c r="D35" s="121" t="e">
        <f>#REF!-315000</f>
        <v>#REF!</v>
      </c>
    </row>
    <row r="36" spans="1:4" ht="15" thickBot="1">
      <c r="A36" s="67"/>
      <c r="B36" s="68"/>
      <c r="C36" s="69"/>
      <c r="D36" s="122"/>
    </row>
    <row r="37" spans="1:139" s="126" customFormat="1" ht="14.25">
      <c r="A37" s="131"/>
      <c r="B37" s="61" t="s">
        <v>29</v>
      </c>
      <c r="C37" s="62" t="s">
        <v>62</v>
      </c>
      <c r="D37" s="133">
        <f>D39+D42</f>
        <v>136000</v>
      </c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</row>
    <row r="38" spans="1:4" ht="14.25">
      <c r="A38" s="57"/>
      <c r="B38" s="58"/>
      <c r="C38" s="59" t="s">
        <v>38</v>
      </c>
      <c r="D38" s="121"/>
    </row>
    <row r="39" spans="1:4" ht="14.25">
      <c r="A39" s="57"/>
      <c r="B39" s="58"/>
      <c r="C39" s="63" t="s">
        <v>63</v>
      </c>
      <c r="D39" s="121">
        <f>D40</f>
        <v>56000</v>
      </c>
    </row>
    <row r="40" spans="1:4" ht="14.25">
      <c r="A40" s="57"/>
      <c r="B40" s="58"/>
      <c r="C40" s="59" t="s">
        <v>61</v>
      </c>
      <c r="D40" s="121">
        <f>56000+0</f>
        <v>56000</v>
      </c>
    </row>
    <row r="41" spans="1:4" ht="14.25">
      <c r="A41" s="57"/>
      <c r="B41" s="58"/>
      <c r="C41" s="59"/>
      <c r="D41" s="121"/>
    </row>
    <row r="42" spans="1:4" ht="14.25">
      <c r="A42" s="57"/>
      <c r="B42" s="58"/>
      <c r="C42" s="63" t="s">
        <v>111</v>
      </c>
      <c r="D42" s="121">
        <f>D43</f>
        <v>80000</v>
      </c>
    </row>
    <row r="43" spans="1:4" ht="15" thickBot="1">
      <c r="A43" s="67"/>
      <c r="B43" s="68"/>
      <c r="C43" s="59" t="s">
        <v>61</v>
      </c>
      <c r="D43" s="122">
        <v>80000</v>
      </c>
    </row>
    <row r="44" spans="1:4" ht="14.25">
      <c r="A44" s="57"/>
      <c r="B44" s="61" t="s">
        <v>44</v>
      </c>
      <c r="C44" s="146" t="s">
        <v>45</v>
      </c>
      <c r="D44" s="121">
        <f>D46+D49</f>
        <v>183900</v>
      </c>
    </row>
    <row r="45" spans="1:4" ht="14.25">
      <c r="A45" s="57"/>
      <c r="B45" s="61"/>
      <c r="C45" s="59" t="s">
        <v>38</v>
      </c>
      <c r="D45" s="121"/>
    </row>
    <row r="46" spans="1:4" ht="14.25">
      <c r="A46" s="57"/>
      <c r="B46" s="61"/>
      <c r="C46" s="63" t="s">
        <v>111</v>
      </c>
      <c r="D46" s="121">
        <f>D47</f>
        <v>161300</v>
      </c>
    </row>
    <row r="47" spans="1:4" ht="14.25">
      <c r="A47" s="57"/>
      <c r="B47" s="61"/>
      <c r="C47" s="59" t="s">
        <v>61</v>
      </c>
      <c r="D47" s="121">
        <v>161300</v>
      </c>
    </row>
    <row r="48" spans="1:4" ht="14.25">
      <c r="A48" s="57"/>
      <c r="B48" s="61"/>
      <c r="C48" s="59"/>
      <c r="D48" s="121"/>
    </row>
    <row r="49" spans="1:4" ht="29.25" customHeight="1">
      <c r="A49" s="57"/>
      <c r="B49" s="61"/>
      <c r="C49" s="63" t="s">
        <v>207</v>
      </c>
      <c r="D49" s="121">
        <f>D50</f>
        <v>22600</v>
      </c>
    </row>
    <row r="50" spans="1:4" ht="15" thickBot="1">
      <c r="A50" s="57"/>
      <c r="B50" s="61"/>
      <c r="C50" s="69" t="s">
        <v>177</v>
      </c>
      <c r="D50" s="121">
        <v>22600</v>
      </c>
    </row>
    <row r="51" spans="1:4" ht="14.25">
      <c r="A51" s="412"/>
      <c r="B51" s="143" t="s">
        <v>64</v>
      </c>
      <c r="C51" s="146" t="s">
        <v>272</v>
      </c>
      <c r="D51" s="120">
        <f>D53+0</f>
        <v>23800</v>
      </c>
    </row>
    <row r="52" spans="1:4" ht="14.25">
      <c r="A52" s="57"/>
      <c r="B52" s="61"/>
      <c r="C52" s="59" t="s">
        <v>38</v>
      </c>
      <c r="D52" s="121"/>
    </row>
    <row r="53" spans="1:4" ht="14.25">
      <c r="A53" s="57"/>
      <c r="B53" s="61"/>
      <c r="C53" s="63" t="s">
        <v>273</v>
      </c>
      <c r="D53" s="121">
        <f>D54</f>
        <v>23800</v>
      </c>
    </row>
    <row r="54" spans="1:4" ht="15" thickBot="1">
      <c r="A54" s="67"/>
      <c r="B54" s="148"/>
      <c r="C54" s="69" t="s">
        <v>61</v>
      </c>
      <c r="D54" s="122">
        <v>23800</v>
      </c>
    </row>
    <row r="55" spans="1:4" ht="15.75" customHeight="1">
      <c r="A55" s="142" t="s">
        <v>64</v>
      </c>
      <c r="B55" s="143"/>
      <c r="C55" s="146" t="s">
        <v>208</v>
      </c>
      <c r="D55" s="120">
        <f>D62+D57</f>
        <v>82200</v>
      </c>
    </row>
    <row r="56" spans="1:4" ht="15.75" customHeight="1" thickBot="1">
      <c r="A56" s="147"/>
      <c r="B56" s="148"/>
      <c r="C56" s="69" t="s">
        <v>38</v>
      </c>
      <c r="D56" s="122"/>
    </row>
    <row r="57" spans="1:4" ht="14.25">
      <c r="A57" s="57"/>
      <c r="B57" s="61" t="s">
        <v>80</v>
      </c>
      <c r="C57" s="62" t="s">
        <v>87</v>
      </c>
      <c r="D57" s="121">
        <f>D59</f>
        <v>25200</v>
      </c>
    </row>
    <row r="58" spans="1:4" ht="14.25">
      <c r="A58" s="57"/>
      <c r="B58" s="61"/>
      <c r="C58" s="59" t="s">
        <v>38</v>
      </c>
      <c r="D58" s="121"/>
    </row>
    <row r="59" spans="1:4" ht="14.25">
      <c r="A59" s="57"/>
      <c r="B59" s="61"/>
      <c r="C59" s="100" t="s">
        <v>112</v>
      </c>
      <c r="D59" s="121">
        <f>D60</f>
        <v>25200</v>
      </c>
    </row>
    <row r="60" spans="1:4" ht="15.75" customHeight="1">
      <c r="A60" s="57"/>
      <c r="B60" s="61"/>
      <c r="C60" s="59" t="s">
        <v>61</v>
      </c>
      <c r="D60" s="121">
        <v>25200</v>
      </c>
    </row>
    <row r="61" spans="1:4" ht="15.75" customHeight="1" thickBot="1">
      <c r="A61" s="67"/>
      <c r="B61" s="148"/>
      <c r="C61" s="149"/>
      <c r="D61" s="122"/>
    </row>
    <row r="62" spans="1:4" ht="28.5">
      <c r="A62" s="57"/>
      <c r="B62" s="305" t="s">
        <v>31</v>
      </c>
      <c r="C62" s="62" t="s">
        <v>204</v>
      </c>
      <c r="D62" s="121">
        <f>D64</f>
        <v>57000</v>
      </c>
    </row>
    <row r="63" spans="1:4" ht="14.25">
      <c r="A63" s="57"/>
      <c r="B63" s="61"/>
      <c r="C63" s="59" t="s">
        <v>38</v>
      </c>
      <c r="D63" s="121"/>
    </row>
    <row r="64" spans="1:4" ht="14.25">
      <c r="A64" s="57"/>
      <c r="B64" s="61"/>
      <c r="C64" s="100" t="s">
        <v>66</v>
      </c>
      <c r="D64" s="121">
        <f>D65</f>
        <v>57000</v>
      </c>
    </row>
    <row r="65" spans="1:4" ht="15.75" customHeight="1">
      <c r="A65" s="57"/>
      <c r="B65" s="61"/>
      <c r="C65" s="59" t="s">
        <v>61</v>
      </c>
      <c r="D65" s="121">
        <v>57000</v>
      </c>
    </row>
    <row r="66" spans="1:4" ht="15.75" customHeight="1" thickBot="1">
      <c r="A66" s="57"/>
      <c r="B66" s="61"/>
      <c r="C66" s="62"/>
      <c r="D66" s="121"/>
    </row>
    <row r="67" spans="1:4" ht="14.25">
      <c r="A67" s="115" t="s">
        <v>31</v>
      </c>
      <c r="B67" s="116"/>
      <c r="C67" s="117" t="s">
        <v>46</v>
      </c>
      <c r="D67" s="118">
        <f>D69+D75</f>
        <v>988000</v>
      </c>
    </row>
    <row r="68" spans="1:4" ht="15" thickBot="1">
      <c r="A68" s="150"/>
      <c r="B68" s="151"/>
      <c r="C68" s="145" t="s">
        <v>38</v>
      </c>
      <c r="D68" s="122"/>
    </row>
    <row r="69" spans="1:4" ht="28.5">
      <c r="A69" s="64"/>
      <c r="B69" s="66" t="s">
        <v>32</v>
      </c>
      <c r="C69" s="62" t="s">
        <v>24</v>
      </c>
      <c r="D69" s="135">
        <f>D71+0</f>
        <v>953000</v>
      </c>
    </row>
    <row r="70" spans="1:4" ht="14.25">
      <c r="A70" s="64"/>
      <c r="B70" s="66"/>
      <c r="C70" s="59" t="s">
        <v>38</v>
      </c>
      <c r="D70" s="135"/>
    </row>
    <row r="71" spans="1:5" ht="14.25">
      <c r="A71" s="64"/>
      <c r="B71" s="66"/>
      <c r="C71" s="63" t="s">
        <v>47</v>
      </c>
      <c r="D71" s="134">
        <f>D72+D73</f>
        <v>953000</v>
      </c>
      <c r="E71" s="47"/>
    </row>
    <row r="72" spans="1:4" ht="14.25">
      <c r="A72" s="64"/>
      <c r="B72" s="65"/>
      <c r="C72" s="59" t="s">
        <v>60</v>
      </c>
      <c r="D72" s="135">
        <f>(56+84+100+28+15+300)*(1000)</f>
        <v>583000</v>
      </c>
    </row>
    <row r="73" spans="1:4" ht="14.25">
      <c r="A73" s="64"/>
      <c r="B73" s="65"/>
      <c r="C73" s="59" t="s">
        <v>61</v>
      </c>
      <c r="D73" s="135">
        <f>280000+55000+35000</f>
        <v>370000</v>
      </c>
    </row>
    <row r="74" spans="1:4" ht="15" thickBot="1">
      <c r="A74" s="150"/>
      <c r="B74" s="151"/>
      <c r="C74" s="69"/>
      <c r="D74" s="122"/>
    </row>
    <row r="75" spans="1:139" s="162" customFormat="1" ht="17.25" customHeight="1">
      <c r="A75" s="157"/>
      <c r="B75" s="158" t="s">
        <v>29</v>
      </c>
      <c r="C75" s="159" t="s">
        <v>88</v>
      </c>
      <c r="D75" s="160">
        <f>D77+0</f>
        <v>35000</v>
      </c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  <c r="DL75" s="161"/>
      <c r="DM75" s="161"/>
      <c r="DN75" s="161"/>
      <c r="DO75" s="161"/>
      <c r="DP75" s="161"/>
      <c r="DQ75" s="161"/>
      <c r="DR75" s="161"/>
      <c r="DS75" s="161"/>
      <c r="DT75" s="161"/>
      <c r="DU75" s="161"/>
      <c r="DV75" s="161"/>
      <c r="DW75" s="161"/>
      <c r="DX75" s="161"/>
      <c r="DY75" s="161"/>
      <c r="DZ75" s="161"/>
      <c r="EA75" s="161"/>
      <c r="EB75" s="161"/>
      <c r="EC75" s="161"/>
      <c r="ED75" s="161"/>
      <c r="EE75" s="161"/>
      <c r="EF75" s="161"/>
      <c r="EG75" s="161"/>
      <c r="EH75" s="161"/>
      <c r="EI75" s="161"/>
    </row>
    <row r="76" spans="1:4" ht="14.25">
      <c r="A76" s="64"/>
      <c r="B76" s="66"/>
      <c r="C76" s="59" t="s">
        <v>38</v>
      </c>
      <c r="D76" s="135"/>
    </row>
    <row r="77" spans="1:5" ht="14.25">
      <c r="A77" s="64"/>
      <c r="B77" s="66"/>
      <c r="C77" s="63" t="s">
        <v>198</v>
      </c>
      <c r="D77" s="134">
        <f>D78</f>
        <v>35000</v>
      </c>
      <c r="E77" s="47"/>
    </row>
    <row r="78" spans="1:4" ht="28.5">
      <c r="A78" s="64"/>
      <c r="B78" s="65"/>
      <c r="C78" s="59" t="s">
        <v>89</v>
      </c>
      <c r="D78" s="135">
        <v>35000</v>
      </c>
    </row>
    <row r="79" spans="1:4" ht="15" thickBot="1">
      <c r="A79" s="57"/>
      <c r="B79" s="58"/>
      <c r="C79" s="59"/>
      <c r="D79" s="136"/>
    </row>
    <row r="80" spans="1:4" ht="14.25">
      <c r="A80" s="142" t="s">
        <v>84</v>
      </c>
      <c r="B80" s="143"/>
      <c r="C80" s="117" t="s">
        <v>85</v>
      </c>
      <c r="D80" s="120">
        <f>D82</f>
        <v>113900</v>
      </c>
    </row>
    <row r="81" spans="1:4" ht="15" thickBot="1">
      <c r="A81" s="147"/>
      <c r="B81" s="148"/>
      <c r="C81" s="145" t="s">
        <v>38</v>
      </c>
      <c r="D81" s="122"/>
    </row>
    <row r="82" spans="1:4" ht="14.25">
      <c r="A82" s="57"/>
      <c r="B82" s="61" t="s">
        <v>44</v>
      </c>
      <c r="C82" s="62" t="s">
        <v>86</v>
      </c>
      <c r="D82" s="121">
        <f>D84+D90</f>
        <v>113900</v>
      </c>
    </row>
    <row r="83" spans="1:4" ht="14.25">
      <c r="A83" s="57"/>
      <c r="B83" s="131"/>
      <c r="C83" s="109" t="s">
        <v>38</v>
      </c>
      <c r="D83" s="60"/>
    </row>
    <row r="84" spans="1:4" ht="28.5">
      <c r="A84" s="57"/>
      <c r="B84" s="61"/>
      <c r="C84" s="63" t="s">
        <v>209</v>
      </c>
      <c r="D84" s="121">
        <f>D85+D86+D87+D88</f>
        <v>103900</v>
      </c>
    </row>
    <row r="85" spans="1:4" ht="19.5" customHeight="1">
      <c r="A85" s="57"/>
      <c r="B85" s="61"/>
      <c r="C85" s="59" t="s">
        <v>172</v>
      </c>
      <c r="D85" s="121">
        <f>3800+3100+4500</f>
        <v>11400</v>
      </c>
    </row>
    <row r="86" spans="1:4" ht="14.25">
      <c r="A86" s="57"/>
      <c r="B86" s="61"/>
      <c r="C86" s="59" t="s">
        <v>210</v>
      </c>
      <c r="D86" s="121">
        <v>80000</v>
      </c>
    </row>
    <row r="87" spans="1:4" ht="14.25">
      <c r="A87" s="57"/>
      <c r="B87" s="61"/>
      <c r="C87" s="59" t="s">
        <v>179</v>
      </c>
      <c r="D87" s="121">
        <v>7500</v>
      </c>
    </row>
    <row r="88" spans="1:4" ht="14.25">
      <c r="A88" s="57"/>
      <c r="B88" s="61"/>
      <c r="C88" s="59" t="s">
        <v>175</v>
      </c>
      <c r="D88" s="121">
        <v>5000</v>
      </c>
    </row>
    <row r="89" spans="1:4" ht="9" customHeight="1">
      <c r="A89" s="57"/>
      <c r="B89" s="61"/>
      <c r="C89" s="59"/>
      <c r="D89" s="121"/>
    </row>
    <row r="90" spans="1:4" ht="28.5">
      <c r="A90" s="57"/>
      <c r="B90" s="61"/>
      <c r="C90" s="63" t="s">
        <v>200</v>
      </c>
      <c r="D90" s="121">
        <f>D91</f>
        <v>10000</v>
      </c>
    </row>
    <row r="91" spans="1:4" ht="24.75" customHeight="1" thickBot="1">
      <c r="A91" s="57"/>
      <c r="B91" s="61"/>
      <c r="C91" s="59" t="s">
        <v>179</v>
      </c>
      <c r="D91" s="121">
        <v>10000</v>
      </c>
    </row>
    <row r="92" spans="1:4" ht="28.5">
      <c r="A92" s="142" t="s">
        <v>76</v>
      </c>
      <c r="B92" s="143"/>
      <c r="C92" s="117" t="s">
        <v>211</v>
      </c>
      <c r="D92" s="120">
        <f>D94+D99+D104+D109</f>
        <v>1203500</v>
      </c>
    </row>
    <row r="93" spans="1:4" ht="15" thickBot="1">
      <c r="A93" s="147"/>
      <c r="B93" s="148"/>
      <c r="C93" s="145" t="s">
        <v>38</v>
      </c>
      <c r="D93" s="122"/>
    </row>
    <row r="94" spans="1:4" ht="14.25">
      <c r="A94" s="57"/>
      <c r="B94" s="131" t="s">
        <v>32</v>
      </c>
      <c r="C94" s="146" t="s">
        <v>213</v>
      </c>
      <c r="D94" s="60">
        <f>D96</f>
        <v>16000</v>
      </c>
    </row>
    <row r="95" spans="1:4" ht="14.25">
      <c r="A95" s="57"/>
      <c r="B95" s="131"/>
      <c r="C95" s="59" t="s">
        <v>38</v>
      </c>
      <c r="D95" s="60"/>
    </row>
    <row r="96" spans="1:4" ht="17.25" customHeight="1">
      <c r="A96" s="57"/>
      <c r="B96" s="131"/>
      <c r="C96" s="63" t="s">
        <v>212</v>
      </c>
      <c r="D96" s="60">
        <f>D97</f>
        <v>16000</v>
      </c>
    </row>
    <row r="97" spans="1:4" ht="31.5" customHeight="1">
      <c r="A97" s="57"/>
      <c r="B97" s="131"/>
      <c r="C97" s="59" t="s">
        <v>89</v>
      </c>
      <c r="D97" s="60">
        <v>16000</v>
      </c>
    </row>
    <row r="98" spans="1:4" ht="15" thickBot="1">
      <c r="A98" s="67"/>
      <c r="B98" s="147"/>
      <c r="C98" s="69"/>
      <c r="D98" s="152"/>
    </row>
    <row r="99" spans="1:4" ht="17.25" customHeight="1">
      <c r="A99" s="57"/>
      <c r="B99" s="61" t="s">
        <v>44</v>
      </c>
      <c r="C99" s="62" t="s">
        <v>77</v>
      </c>
      <c r="D99" s="133">
        <f>D101</f>
        <v>15000</v>
      </c>
    </row>
    <row r="100" spans="1:4" ht="14.25">
      <c r="A100" s="57"/>
      <c r="B100" s="61"/>
      <c r="C100" s="59" t="s">
        <v>38</v>
      </c>
      <c r="D100" s="121"/>
    </row>
    <row r="101" spans="1:4" ht="32.25" customHeight="1">
      <c r="A101" s="57"/>
      <c r="B101" s="61"/>
      <c r="C101" s="63" t="s">
        <v>113</v>
      </c>
      <c r="D101" s="121">
        <f>D102</f>
        <v>15000</v>
      </c>
    </row>
    <row r="102" spans="1:4" ht="18" customHeight="1">
      <c r="A102" s="57"/>
      <c r="B102" s="61"/>
      <c r="C102" s="59" t="s">
        <v>79</v>
      </c>
      <c r="D102" s="121">
        <v>15000</v>
      </c>
    </row>
    <row r="103" spans="1:4" ht="15.75" customHeight="1" thickBot="1">
      <c r="A103" s="67"/>
      <c r="B103" s="148"/>
      <c r="C103" s="69"/>
      <c r="D103" s="122"/>
    </row>
    <row r="104" spans="1:4" ht="15.75" customHeight="1">
      <c r="A104" s="131"/>
      <c r="B104" s="61" t="s">
        <v>80</v>
      </c>
      <c r="C104" s="62" t="s">
        <v>81</v>
      </c>
      <c r="D104" s="133">
        <f>D106</f>
        <v>20000</v>
      </c>
    </row>
    <row r="105" spans="1:4" ht="15.75" customHeight="1">
      <c r="A105" s="131"/>
      <c r="B105" s="61"/>
      <c r="C105" s="59" t="s">
        <v>38</v>
      </c>
      <c r="D105" s="133"/>
    </row>
    <row r="106" spans="1:4" ht="33.75" customHeight="1">
      <c r="A106" s="57"/>
      <c r="B106" s="61"/>
      <c r="C106" s="63" t="s">
        <v>78</v>
      </c>
      <c r="D106" s="121">
        <f>D107</f>
        <v>20000</v>
      </c>
    </row>
    <row r="107" spans="1:4" ht="18.75" customHeight="1">
      <c r="A107" s="57"/>
      <c r="B107" s="61"/>
      <c r="C107" s="59" t="s">
        <v>79</v>
      </c>
      <c r="D107" s="121">
        <v>20000</v>
      </c>
    </row>
    <row r="108" spans="1:4" ht="15" thickBot="1">
      <c r="A108" s="67"/>
      <c r="B108" s="148"/>
      <c r="C108" s="69"/>
      <c r="D108" s="122"/>
    </row>
    <row r="109" spans="1:139" s="162" customFormat="1" ht="17.25" customHeight="1">
      <c r="A109" s="56"/>
      <c r="B109" s="163" t="s">
        <v>64</v>
      </c>
      <c r="C109" s="159" t="s">
        <v>214</v>
      </c>
      <c r="D109" s="133">
        <f>D114+D117+D111</f>
        <v>1152500</v>
      </c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1"/>
      <c r="BP109" s="161"/>
      <c r="BQ109" s="161"/>
      <c r="BR109" s="161"/>
      <c r="BS109" s="161"/>
      <c r="BT109" s="161"/>
      <c r="BU109" s="161"/>
      <c r="BV109" s="161"/>
      <c r="BW109" s="161"/>
      <c r="BX109" s="161"/>
      <c r="BY109" s="161"/>
      <c r="BZ109" s="161"/>
      <c r="CA109" s="161"/>
      <c r="CB109" s="161"/>
      <c r="CC109" s="161"/>
      <c r="CD109" s="161"/>
      <c r="CE109" s="161"/>
      <c r="CF109" s="161"/>
      <c r="CG109" s="161"/>
      <c r="CH109" s="161"/>
      <c r="CI109" s="161"/>
      <c r="CJ109" s="161"/>
      <c r="CK109" s="161"/>
      <c r="CL109" s="161"/>
      <c r="CM109" s="161"/>
      <c r="CN109" s="161"/>
      <c r="CO109" s="161"/>
      <c r="CP109" s="161"/>
      <c r="CQ109" s="161"/>
      <c r="CR109" s="161"/>
      <c r="CS109" s="161"/>
      <c r="CT109" s="161"/>
      <c r="CU109" s="161"/>
      <c r="CV109" s="161"/>
      <c r="CW109" s="161"/>
      <c r="CX109" s="161"/>
      <c r="CY109" s="161"/>
      <c r="CZ109" s="161"/>
      <c r="DA109" s="161"/>
      <c r="DB109" s="161"/>
      <c r="DC109" s="161"/>
      <c r="DD109" s="161"/>
      <c r="DE109" s="161"/>
      <c r="DF109" s="161"/>
      <c r="DG109" s="161"/>
      <c r="DH109" s="161"/>
      <c r="DI109" s="161"/>
      <c r="DJ109" s="161"/>
      <c r="DK109" s="161"/>
      <c r="DL109" s="161"/>
      <c r="DM109" s="161"/>
      <c r="DN109" s="161"/>
      <c r="DO109" s="161"/>
      <c r="DP109" s="161"/>
      <c r="DQ109" s="161"/>
      <c r="DR109" s="161"/>
      <c r="DS109" s="161"/>
      <c r="DT109" s="161"/>
      <c r="DU109" s="161"/>
      <c r="DV109" s="161"/>
      <c r="DW109" s="161"/>
      <c r="DX109" s="161"/>
      <c r="DY109" s="161"/>
      <c r="DZ109" s="161"/>
      <c r="EA109" s="161"/>
      <c r="EB109" s="161"/>
      <c r="EC109" s="161"/>
      <c r="ED109" s="161"/>
      <c r="EE109" s="161"/>
      <c r="EF109" s="161"/>
      <c r="EG109" s="161"/>
      <c r="EH109" s="161"/>
      <c r="EI109" s="161"/>
    </row>
    <row r="110" spans="1:4" ht="14.25">
      <c r="A110" s="57"/>
      <c r="B110" s="61"/>
      <c r="C110" s="59" t="s">
        <v>38</v>
      </c>
      <c r="D110" s="133"/>
    </row>
    <row r="111" spans="1:4" ht="18.75" customHeight="1">
      <c r="A111" s="57"/>
      <c r="B111" s="61"/>
      <c r="C111" s="63" t="s">
        <v>127</v>
      </c>
      <c r="D111" s="121">
        <f>D112</f>
        <v>1100000</v>
      </c>
    </row>
    <row r="112" spans="1:4" ht="30.75" customHeight="1">
      <c r="A112" s="57"/>
      <c r="B112" s="61"/>
      <c r="C112" s="59" t="s">
        <v>89</v>
      </c>
      <c r="D112" s="121">
        <v>1100000</v>
      </c>
    </row>
    <row r="113" spans="1:4" ht="9" customHeight="1">
      <c r="A113" s="57"/>
      <c r="B113" s="61"/>
      <c r="C113" s="59"/>
      <c r="D113" s="133"/>
    </row>
    <row r="114" spans="1:4" ht="45" customHeight="1">
      <c r="A114" s="57"/>
      <c r="B114" s="61"/>
      <c r="C114" s="63" t="s">
        <v>215</v>
      </c>
      <c r="D114" s="121">
        <f>D115</f>
        <v>50000</v>
      </c>
    </row>
    <row r="115" spans="1:4" ht="19.5" customHeight="1">
      <c r="A115" s="57"/>
      <c r="B115" s="61"/>
      <c r="C115" s="59" t="s">
        <v>79</v>
      </c>
      <c r="D115" s="121">
        <v>50000</v>
      </c>
    </row>
    <row r="116" spans="1:4" ht="14.25">
      <c r="A116" s="57"/>
      <c r="B116" s="61"/>
      <c r="C116" s="59"/>
      <c r="D116" s="121"/>
    </row>
    <row r="117" spans="1:4" ht="14.25" customHeight="1">
      <c r="A117" s="57"/>
      <c r="B117" s="61"/>
      <c r="C117" s="63" t="s">
        <v>169</v>
      </c>
      <c r="D117" s="121">
        <f>D118</f>
        <v>2500</v>
      </c>
    </row>
    <row r="118" spans="1:4" ht="33" customHeight="1">
      <c r="A118" s="57"/>
      <c r="B118" s="61"/>
      <c r="C118" s="59" t="s">
        <v>89</v>
      </c>
      <c r="D118" s="121">
        <v>2500</v>
      </c>
    </row>
    <row r="119" spans="1:4" ht="15.75" customHeight="1" thickBot="1">
      <c r="A119" s="57"/>
      <c r="B119" s="61"/>
      <c r="C119" s="62"/>
      <c r="D119" s="121"/>
    </row>
    <row r="120" spans="1:61" ht="42.75">
      <c r="A120" s="115" t="s">
        <v>67</v>
      </c>
      <c r="B120" s="116"/>
      <c r="C120" s="117" t="s">
        <v>216</v>
      </c>
      <c r="D120" s="155">
        <f>D122</f>
        <v>39000</v>
      </c>
      <c r="BI120" s="109"/>
    </row>
    <row r="121" spans="1:61" ht="15" thickBot="1">
      <c r="A121" s="119"/>
      <c r="B121" s="153"/>
      <c r="C121" s="145" t="s">
        <v>38</v>
      </c>
      <c r="D121" s="154"/>
      <c r="BI121" s="109"/>
    </row>
    <row r="122" spans="1:63" s="59" customFormat="1" ht="14.25">
      <c r="A122" s="105"/>
      <c r="B122" s="137" t="s">
        <v>29</v>
      </c>
      <c r="C122" s="62" t="s">
        <v>68</v>
      </c>
      <c r="D122" s="156">
        <f>D124+D127</f>
        <v>39000</v>
      </c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6"/>
    </row>
    <row r="123" spans="1:63" s="59" customFormat="1" ht="14.25">
      <c r="A123" s="105"/>
      <c r="C123" s="59" t="s">
        <v>50</v>
      </c>
      <c r="D123" s="111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6"/>
    </row>
    <row r="124" spans="1:63" s="59" customFormat="1" ht="21" customHeight="1">
      <c r="A124" s="105"/>
      <c r="C124" s="63" t="s">
        <v>69</v>
      </c>
      <c r="D124" s="111">
        <f>D125</f>
        <v>9000</v>
      </c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39"/>
      <c r="BJ124" s="109"/>
      <c r="BK124" s="106"/>
    </row>
    <row r="125" spans="1:6" ht="16.5" customHeight="1">
      <c r="A125" s="113"/>
      <c r="B125" s="107"/>
      <c r="C125" s="59" t="s">
        <v>61</v>
      </c>
      <c r="D125" s="111">
        <v>9000</v>
      </c>
      <c r="F125" s="40"/>
    </row>
    <row r="126" spans="1:6" ht="6.75" customHeight="1">
      <c r="A126" s="113"/>
      <c r="B126" s="107"/>
      <c r="C126" s="59"/>
      <c r="D126" s="111"/>
      <c r="F126" s="40"/>
    </row>
    <row r="127" spans="1:4" ht="15" customHeight="1">
      <c r="A127" s="113"/>
      <c r="B127" s="107"/>
      <c r="C127" s="63" t="s">
        <v>70</v>
      </c>
      <c r="D127" s="111">
        <f>D128</f>
        <v>30000</v>
      </c>
    </row>
    <row r="128" spans="1:4" ht="17.25" customHeight="1">
      <c r="A128" s="113"/>
      <c r="B128" s="107"/>
      <c r="C128" s="59" t="s">
        <v>61</v>
      </c>
      <c r="D128" s="111">
        <v>30000</v>
      </c>
    </row>
    <row r="129" spans="1:4" ht="15" thickBot="1">
      <c r="A129" s="113"/>
      <c r="B129" s="107"/>
      <c r="C129" s="59"/>
      <c r="D129" s="111"/>
    </row>
    <row r="130" spans="1:61" ht="14.25">
      <c r="A130" s="115" t="s">
        <v>71</v>
      </c>
      <c r="B130" s="116"/>
      <c r="C130" s="117" t="s">
        <v>217</v>
      </c>
      <c r="D130" s="155">
        <f>D132</f>
        <v>2515300</v>
      </c>
      <c r="BI130" s="109"/>
    </row>
    <row r="131" spans="1:61" ht="15" thickBot="1">
      <c r="A131" s="119"/>
      <c r="B131" s="153"/>
      <c r="C131" s="145" t="s">
        <v>50</v>
      </c>
      <c r="D131" s="154"/>
      <c r="BI131" s="109"/>
    </row>
    <row r="132" spans="1:63" s="59" customFormat="1" ht="14.25">
      <c r="A132" s="105"/>
      <c r="B132" s="61" t="s">
        <v>64</v>
      </c>
      <c r="C132" s="62" t="s">
        <v>72</v>
      </c>
      <c r="D132" s="156">
        <f>D134+D139+D137+D141+D144+D149+D146</f>
        <v>2515300</v>
      </c>
      <c r="E132" s="123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6"/>
    </row>
    <row r="133" spans="1:63" s="59" customFormat="1" ht="14.25">
      <c r="A133" s="105"/>
      <c r="C133" s="59" t="s">
        <v>50</v>
      </c>
      <c r="D133" s="111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6"/>
    </row>
    <row r="134" spans="1:63" s="59" customFormat="1" ht="17.25" customHeight="1">
      <c r="A134" s="105"/>
      <c r="C134" s="63" t="s">
        <v>73</v>
      </c>
      <c r="D134" s="111">
        <f>D135</f>
        <v>1730000</v>
      </c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39"/>
      <c r="BJ134" s="109"/>
      <c r="BK134" s="106"/>
    </row>
    <row r="135" spans="1:6" ht="14.25">
      <c r="A135" s="113"/>
      <c r="B135" s="107"/>
      <c r="C135" s="59" t="s">
        <v>74</v>
      </c>
      <c r="D135" s="111">
        <f>1500000+50000+20000+160000+0</f>
        <v>1730000</v>
      </c>
      <c r="F135" s="40"/>
    </row>
    <row r="136" spans="1:4" ht="11.25" customHeight="1">
      <c r="A136" s="113"/>
      <c r="B136" s="107"/>
      <c r="C136" s="110"/>
      <c r="D136" s="111"/>
    </row>
    <row r="137" spans="1:5" ht="28.5">
      <c r="A137" s="113"/>
      <c r="B137" s="107"/>
      <c r="C137" s="63" t="s">
        <v>75</v>
      </c>
      <c r="D137" s="111">
        <f>D138</f>
        <v>230300</v>
      </c>
      <c r="E137" s="46"/>
    </row>
    <row r="138" spans="1:4" ht="14.25">
      <c r="A138" s="113"/>
      <c r="B138" s="107"/>
      <c r="C138" s="59" t="s">
        <v>74</v>
      </c>
      <c r="D138" s="111">
        <f>50000+50000+50000+60300+45000-25000</f>
        <v>230300</v>
      </c>
    </row>
    <row r="139" spans="1:4" ht="42.75">
      <c r="A139" s="113"/>
      <c r="B139" s="107"/>
      <c r="C139" s="63" t="s">
        <v>218</v>
      </c>
      <c r="D139" s="111">
        <f>D140</f>
        <v>130000</v>
      </c>
    </row>
    <row r="140" spans="1:4" ht="14.25">
      <c r="A140" s="113"/>
      <c r="B140" s="107"/>
      <c r="C140" s="59" t="s">
        <v>74</v>
      </c>
      <c r="D140" s="111">
        <f>130000+0</f>
        <v>130000</v>
      </c>
    </row>
    <row r="141" spans="1:4" ht="42.75">
      <c r="A141" s="113"/>
      <c r="B141" s="107"/>
      <c r="C141" s="63" t="s">
        <v>197</v>
      </c>
      <c r="D141" s="111">
        <f>D142</f>
        <v>150000</v>
      </c>
    </row>
    <row r="142" spans="1:4" ht="14.25">
      <c r="A142" s="113"/>
      <c r="B142" s="107"/>
      <c r="C142" s="59" t="s">
        <v>74</v>
      </c>
      <c r="D142" s="111">
        <f>30000+25000+15000+50000+15000+60300+10000+5000-60300</f>
        <v>150000</v>
      </c>
    </row>
    <row r="143" spans="1:4" ht="8.25" customHeight="1">
      <c r="A143" s="113"/>
      <c r="B143" s="107"/>
      <c r="C143" s="110"/>
      <c r="D143" s="111"/>
    </row>
    <row r="144" spans="1:4" ht="14.25">
      <c r="A144" s="113"/>
      <c r="B144" s="107"/>
      <c r="C144" s="63" t="s">
        <v>114</v>
      </c>
      <c r="D144" s="111">
        <f>D145</f>
        <v>70000</v>
      </c>
    </row>
    <row r="145" spans="1:4" ht="14.25">
      <c r="A145" s="113"/>
      <c r="B145" s="107"/>
      <c r="C145" s="59" t="s">
        <v>74</v>
      </c>
      <c r="D145" s="111">
        <v>70000</v>
      </c>
    </row>
    <row r="146" spans="1:4" ht="28.5">
      <c r="A146" s="113"/>
      <c r="B146" s="107"/>
      <c r="C146" s="63" t="s">
        <v>220</v>
      </c>
      <c r="D146" s="111">
        <f>D147</f>
        <v>25000</v>
      </c>
    </row>
    <row r="147" spans="1:4" ht="14.25">
      <c r="A147" s="113"/>
      <c r="B147" s="107"/>
      <c r="C147" s="59" t="s">
        <v>74</v>
      </c>
      <c r="D147" s="111">
        <v>25000</v>
      </c>
    </row>
    <row r="148" spans="1:4" ht="11.25" customHeight="1">
      <c r="A148" s="113"/>
      <c r="B148" s="107"/>
      <c r="C148" s="59"/>
      <c r="D148" s="111"/>
    </row>
    <row r="149" spans="1:4" ht="14.25">
      <c r="A149" s="113"/>
      <c r="B149" s="107"/>
      <c r="C149" s="63" t="s">
        <v>219</v>
      </c>
      <c r="D149" s="111">
        <f>D150</f>
        <v>180000</v>
      </c>
    </row>
    <row r="150" spans="1:4" ht="15" thickBot="1">
      <c r="A150" s="114"/>
      <c r="B150" s="108"/>
      <c r="C150" s="69" t="s">
        <v>74</v>
      </c>
      <c r="D150" s="112">
        <f>30000+130000+20000</f>
        <v>180000</v>
      </c>
    </row>
    <row r="151" ht="12">
      <c r="D151" s="39"/>
    </row>
    <row r="152" ht="12">
      <c r="D152" s="39"/>
    </row>
    <row r="153" ht="12">
      <c r="D153" s="39"/>
    </row>
    <row r="154" ht="12">
      <c r="D154" s="39"/>
    </row>
    <row r="155" ht="12">
      <c r="D155" s="39"/>
    </row>
    <row r="156" ht="12">
      <c r="D156" s="39"/>
    </row>
    <row r="157" ht="12">
      <c r="D157" s="39"/>
    </row>
    <row r="158" ht="12">
      <c r="D158" s="39"/>
    </row>
    <row r="159" ht="12">
      <c r="D159" s="39"/>
    </row>
    <row r="160" ht="12">
      <c r="D160" s="39"/>
    </row>
    <row r="161" ht="12">
      <c r="D161" s="39"/>
    </row>
    <row r="162" ht="12">
      <c r="D162" s="39"/>
    </row>
    <row r="163" ht="12">
      <c r="D163" s="39"/>
    </row>
    <row r="164" ht="12">
      <c r="D164" s="39"/>
    </row>
    <row r="165" ht="12">
      <c r="D165" s="39"/>
    </row>
    <row r="166" ht="12">
      <c r="D166" s="39"/>
    </row>
    <row r="167" ht="12">
      <c r="D167" s="39"/>
    </row>
    <row r="168" ht="12">
      <c r="D168" s="39"/>
    </row>
    <row r="169" ht="12">
      <c r="D169" s="39"/>
    </row>
    <row r="170" ht="12">
      <c r="D170" s="39"/>
    </row>
    <row r="171" ht="12">
      <c r="D171" s="39"/>
    </row>
    <row r="172" ht="12">
      <c r="D172" s="39"/>
    </row>
    <row r="173" ht="12">
      <c r="D173" s="39"/>
    </row>
    <row r="174" ht="12">
      <c r="D174" s="39"/>
    </row>
    <row r="175" ht="12">
      <c r="D175" s="39"/>
    </row>
    <row r="176" ht="12">
      <c r="D176" s="39"/>
    </row>
    <row r="177" ht="12">
      <c r="D177" s="39"/>
    </row>
    <row r="178" ht="12">
      <c r="D178" s="39"/>
    </row>
    <row r="179" ht="12">
      <c r="D179" s="39"/>
    </row>
    <row r="180" ht="12">
      <c r="D180" s="39"/>
    </row>
    <row r="181" ht="12">
      <c r="D181" s="39"/>
    </row>
    <row r="182" ht="12">
      <c r="D182" s="39"/>
    </row>
    <row r="183" ht="12">
      <c r="D183" s="39"/>
    </row>
    <row r="184" ht="12">
      <c r="D184" s="39"/>
    </row>
    <row r="185" ht="12">
      <c r="D185" s="39"/>
    </row>
    <row r="186" ht="12">
      <c r="D186" s="39"/>
    </row>
    <row r="187" ht="12">
      <c r="D187" s="39"/>
    </row>
    <row r="188" ht="12">
      <c r="D188" s="39"/>
    </row>
    <row r="189" ht="12">
      <c r="D189" s="39"/>
    </row>
    <row r="190" ht="12">
      <c r="D190" s="39"/>
    </row>
    <row r="191" ht="12">
      <c r="D191" s="39"/>
    </row>
    <row r="192" ht="12">
      <c r="D192" s="39"/>
    </row>
    <row r="193" ht="12">
      <c r="D193" s="39"/>
    </row>
    <row r="194" ht="12">
      <c r="D194" s="39"/>
    </row>
    <row r="195" ht="12">
      <c r="D195" s="39"/>
    </row>
    <row r="196" ht="12">
      <c r="D196" s="39"/>
    </row>
    <row r="197" ht="12">
      <c r="D197" s="39"/>
    </row>
    <row r="198" ht="12">
      <c r="D198" s="39"/>
    </row>
    <row r="199" ht="12">
      <c r="D199" s="39"/>
    </row>
    <row r="200" ht="12">
      <c r="D200" s="39"/>
    </row>
    <row r="201" ht="12">
      <c r="D201" s="39"/>
    </row>
    <row r="202" ht="12">
      <c r="D202" s="39"/>
    </row>
    <row r="203" ht="12">
      <c r="D203" s="39"/>
    </row>
    <row r="204" ht="12">
      <c r="D204" s="39"/>
    </row>
    <row r="205" ht="12">
      <c r="D205" s="39"/>
    </row>
    <row r="206" ht="12">
      <c r="D206" s="39"/>
    </row>
  </sheetData>
  <mergeCells count="1">
    <mergeCell ref="A3:D3"/>
  </mergeCells>
  <printOptions/>
  <pageMargins left="0.43" right="0.24" top="0.38" bottom="0.44" header="0.17" footer="0.18"/>
  <pageSetup firstPageNumber="5" useFirstPageNumber="1" horizontalDpi="600" verticalDpi="600" orientation="portrait" paperSize="9" scale="95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B1">
      <selection activeCell="H7" sqref="H7:I7"/>
    </sheetView>
  </sheetViews>
  <sheetFormatPr defaultColWidth="9.140625" defaultRowHeight="12.75"/>
  <cols>
    <col min="1" max="1" width="44.00390625" style="32" bestFit="1" customWidth="1"/>
    <col min="2" max="2" width="12.00390625" style="4" bestFit="1" customWidth="1"/>
    <col min="3" max="3" width="11.28125" style="5" bestFit="1" customWidth="1"/>
    <col min="4" max="4" width="11.8515625" style="5" customWidth="1"/>
    <col min="5" max="5" width="11.00390625" style="5" customWidth="1"/>
    <col min="6" max="7" width="9.140625" style="5" customWidth="1"/>
    <col min="8" max="8" width="12.00390625" style="5" customWidth="1"/>
    <col min="9" max="9" width="11.421875" style="5" customWidth="1"/>
    <col min="10" max="16384" width="9.140625" style="5" customWidth="1"/>
  </cols>
  <sheetData>
    <row r="1" spans="1:7" ht="12.75">
      <c r="A1" s="19"/>
      <c r="E1" s="4"/>
      <c r="G1" s="4" t="s">
        <v>150</v>
      </c>
    </row>
    <row r="2" ht="12.75">
      <c r="A2" s="18"/>
    </row>
    <row r="3" spans="1:5" ht="14.25">
      <c r="A3" s="481" t="s">
        <v>12</v>
      </c>
      <c r="B3" s="481"/>
      <c r="C3" s="481"/>
      <c r="D3" s="481"/>
      <c r="E3" s="294"/>
    </row>
    <row r="4" spans="1:5" ht="31.5" customHeight="1">
      <c r="A4" s="482" t="s">
        <v>120</v>
      </c>
      <c r="B4" s="482"/>
      <c r="C4" s="482"/>
      <c r="D4" s="482"/>
      <c r="E4" s="295"/>
    </row>
    <row r="5" ht="13.5" thickBot="1">
      <c r="A5" s="18"/>
    </row>
    <row r="6" spans="1:9" ht="25.5" customHeight="1" thickBot="1">
      <c r="A6" s="211"/>
      <c r="B6" s="470" t="s">
        <v>55</v>
      </c>
      <c r="C6" s="471"/>
      <c r="D6" s="471"/>
      <c r="E6" s="98"/>
      <c r="F6" s="99"/>
      <c r="G6" s="99"/>
      <c r="H6" s="99"/>
      <c r="I6" s="204"/>
    </row>
    <row r="7" spans="1:9" ht="96" customHeight="1" thickBot="1">
      <c r="A7" s="21"/>
      <c r="B7" s="190"/>
      <c r="C7" s="473" t="s">
        <v>222</v>
      </c>
      <c r="D7" s="486"/>
      <c r="E7" s="486"/>
      <c r="F7" s="486"/>
      <c r="G7" s="486"/>
      <c r="H7" s="470" t="s">
        <v>223</v>
      </c>
      <c r="I7" s="472"/>
    </row>
    <row r="8" spans="1:9" ht="93.75" thickBot="1">
      <c r="A8" s="25" t="s">
        <v>2</v>
      </c>
      <c r="B8" s="34" t="s">
        <v>54</v>
      </c>
      <c r="C8" s="205" t="s">
        <v>5</v>
      </c>
      <c r="D8" s="205" t="s">
        <v>172</v>
      </c>
      <c r="E8" s="205" t="s">
        <v>175</v>
      </c>
      <c r="F8" s="205" t="s">
        <v>176</v>
      </c>
      <c r="G8" s="205" t="s">
        <v>179</v>
      </c>
      <c r="H8" s="215" t="s">
        <v>5</v>
      </c>
      <c r="I8" s="215" t="s">
        <v>179</v>
      </c>
    </row>
    <row r="9" spans="1:9" s="28" customFormat="1" ht="13.5" thickBot="1">
      <c r="A9" s="35" t="s">
        <v>3</v>
      </c>
      <c r="B9" s="77">
        <v>1</v>
      </c>
      <c r="C9" s="182">
        <v>2</v>
      </c>
      <c r="D9" s="182">
        <v>3</v>
      </c>
      <c r="E9" s="302">
        <v>4</v>
      </c>
      <c r="F9" s="97">
        <v>5</v>
      </c>
      <c r="G9" s="97">
        <v>6</v>
      </c>
      <c r="H9" s="216">
        <v>7</v>
      </c>
      <c r="I9" s="81">
        <v>8</v>
      </c>
    </row>
    <row r="10" spans="1:9" s="30" customFormat="1" ht="25.5">
      <c r="A10" s="323" t="s">
        <v>14</v>
      </c>
      <c r="B10" s="206">
        <f>C10+H10</f>
        <v>113900</v>
      </c>
      <c r="C10" s="207">
        <f>D10+F10+G10+E10</f>
        <v>103900</v>
      </c>
      <c r="D10" s="207">
        <f>D11</f>
        <v>11400</v>
      </c>
      <c r="E10" s="207">
        <f>E11</f>
        <v>5000</v>
      </c>
      <c r="F10" s="207">
        <f>F11</f>
        <v>80000</v>
      </c>
      <c r="G10" s="212">
        <f>G11</f>
        <v>7500</v>
      </c>
      <c r="H10" s="212">
        <f>+I10</f>
        <v>10000</v>
      </c>
      <c r="I10" s="78">
        <f>I11</f>
        <v>10000</v>
      </c>
    </row>
    <row r="11" spans="1:9" s="31" customFormat="1" ht="25.5">
      <c r="A11" s="312" t="s">
        <v>132</v>
      </c>
      <c r="B11" s="208">
        <f>C11+H11</f>
        <v>113900</v>
      </c>
      <c r="C11" s="29">
        <f>D11+F11+G11+E11</f>
        <v>103900</v>
      </c>
      <c r="D11" s="29">
        <f>D12+D15</f>
        <v>11400</v>
      </c>
      <c r="E11" s="29">
        <f>E12+E15</f>
        <v>5000</v>
      </c>
      <c r="F11" s="29">
        <f>F12+F15</f>
        <v>80000</v>
      </c>
      <c r="G11" s="201">
        <f>G12+G15</f>
        <v>7500</v>
      </c>
      <c r="H11" s="201">
        <f>+I11</f>
        <v>10000</v>
      </c>
      <c r="I11" s="79">
        <f>I12+I15</f>
        <v>10000</v>
      </c>
    </row>
    <row r="12" spans="1:9" s="31" customFormat="1" ht="13.5" thickBot="1">
      <c r="A12" s="225" t="s">
        <v>51</v>
      </c>
      <c r="B12" s="208">
        <f>C12+H12</f>
        <v>113900</v>
      </c>
      <c r="C12" s="29">
        <f>D12+F12+G12+E12</f>
        <v>103900</v>
      </c>
      <c r="D12" s="29">
        <f>D13+D14</f>
        <v>11400</v>
      </c>
      <c r="E12" s="29">
        <f>E13+E14</f>
        <v>5000</v>
      </c>
      <c r="F12" s="29">
        <f>F13+F14</f>
        <v>80000</v>
      </c>
      <c r="G12" s="201">
        <f>G13+G14</f>
        <v>7500</v>
      </c>
      <c r="H12" s="201">
        <f>+I12</f>
        <v>10000</v>
      </c>
      <c r="I12" s="79">
        <f>I13+I14</f>
        <v>10000</v>
      </c>
    </row>
    <row r="13" spans="1:9" s="31" customFormat="1" ht="39" thickBot="1">
      <c r="A13" s="221" t="s">
        <v>52</v>
      </c>
      <c r="B13" s="208">
        <f>C13+H13</f>
        <v>113900</v>
      </c>
      <c r="C13" s="180">
        <f>D13+F13+G13+E13</f>
        <v>103900</v>
      </c>
      <c r="D13" s="180">
        <v>11400</v>
      </c>
      <c r="E13" s="180">
        <v>5000</v>
      </c>
      <c r="F13" s="180">
        <v>80000</v>
      </c>
      <c r="G13" s="213">
        <v>7500</v>
      </c>
      <c r="H13" s="213">
        <f>+I13</f>
        <v>10000</v>
      </c>
      <c r="I13" s="85">
        <v>10000</v>
      </c>
    </row>
    <row r="14" spans="1:9" s="31" customFormat="1" ht="12.75">
      <c r="A14" s="226"/>
      <c r="B14" s="208"/>
      <c r="C14" s="180">
        <f>D14+F14+G14</f>
        <v>0</v>
      </c>
      <c r="D14" s="180"/>
      <c r="E14" s="180"/>
      <c r="F14" s="180"/>
      <c r="G14" s="213"/>
      <c r="H14" s="213"/>
      <c r="I14" s="85"/>
    </row>
    <row r="15" spans="1:9" ht="13.5" thickBot="1">
      <c r="A15" s="73"/>
      <c r="B15" s="183"/>
      <c r="C15" s="209"/>
      <c r="D15" s="209"/>
      <c r="E15" s="209"/>
      <c r="F15" s="210"/>
      <c r="G15" s="214"/>
      <c r="H15" s="214"/>
      <c r="I15" s="217"/>
    </row>
  </sheetData>
  <mergeCells count="5">
    <mergeCell ref="H7:I7"/>
    <mergeCell ref="A3:D3"/>
    <mergeCell ref="A4:D4"/>
    <mergeCell ref="B6:D6"/>
    <mergeCell ref="C7:G7"/>
  </mergeCells>
  <printOptions/>
  <pageMargins left="0.75" right="0.75" top="1" bottom="1" header="0.5" footer="0.5"/>
  <pageSetup firstPageNumber="18" useFirstPageNumber="1" horizontalDpi="600" verticalDpi="600" orientation="landscape" paperSize="9" r:id="rId1"/>
  <headerFooter alignWithMargins="0">
    <oddFooter>&amp;L&amp;P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D1" sqref="D1"/>
    </sheetView>
  </sheetViews>
  <sheetFormatPr defaultColWidth="9.140625" defaultRowHeight="12.75"/>
  <cols>
    <col min="1" max="1" width="44.00390625" style="32" bestFit="1" customWidth="1"/>
    <col min="2" max="2" width="12.00390625" style="4" bestFit="1" customWidth="1"/>
    <col min="3" max="3" width="13.140625" style="5" customWidth="1"/>
    <col min="4" max="4" width="13.8515625" style="5" customWidth="1"/>
    <col min="5" max="16384" width="9.140625" style="5" customWidth="1"/>
  </cols>
  <sheetData>
    <row r="1" spans="1:4" ht="12.75">
      <c r="A1" s="19"/>
      <c r="D1" s="5" t="s">
        <v>151</v>
      </c>
    </row>
    <row r="2" spans="1:2" ht="12.75">
      <c r="A2" s="487" t="s">
        <v>12</v>
      </c>
      <c r="B2" s="487"/>
    </row>
    <row r="3" spans="1:3" ht="30.75" customHeight="1">
      <c r="A3" s="487" t="s">
        <v>121</v>
      </c>
      <c r="B3" s="487"/>
      <c r="C3" s="487"/>
    </row>
    <row r="4" ht="13.5" thickBot="1">
      <c r="A4" s="18"/>
    </row>
    <row r="5" spans="1:4" ht="30" customHeight="1" thickBot="1">
      <c r="A5" s="20"/>
      <c r="B5" s="470" t="s">
        <v>55</v>
      </c>
      <c r="C5" s="471"/>
      <c r="D5" s="472"/>
    </row>
    <row r="6" spans="1:4" ht="43.5" customHeight="1" thickBot="1">
      <c r="A6" s="21"/>
      <c r="B6" s="22"/>
      <c r="C6" s="488" t="s">
        <v>122</v>
      </c>
      <c r="D6" s="489"/>
    </row>
    <row r="7" spans="1:4" ht="140.25" thickBot="1">
      <c r="A7" s="25" t="s">
        <v>2</v>
      </c>
      <c r="B7" s="26" t="s">
        <v>4</v>
      </c>
      <c r="C7" s="94" t="s">
        <v>5</v>
      </c>
      <c r="D7" s="103" t="s">
        <v>89</v>
      </c>
    </row>
    <row r="8" spans="1:4" s="28" customFormat="1" ht="13.5" thickBot="1">
      <c r="A8" s="187" t="s">
        <v>3</v>
      </c>
      <c r="B8" s="27">
        <v>1</v>
      </c>
      <c r="C8" s="81">
        <v>10</v>
      </c>
      <c r="D8" s="81">
        <v>11</v>
      </c>
    </row>
    <row r="9" spans="1:4" s="30" customFormat="1" ht="25.5">
      <c r="A9" s="323" t="s">
        <v>14</v>
      </c>
      <c r="B9" s="78">
        <f aca="true" t="shared" si="0" ref="B9:C13">+C9</f>
        <v>16000</v>
      </c>
      <c r="C9" s="78">
        <f t="shared" si="0"/>
        <v>16000</v>
      </c>
      <c r="D9" s="78">
        <f>D10</f>
        <v>16000</v>
      </c>
    </row>
    <row r="10" spans="1:4" s="31" customFormat="1" ht="25.5">
      <c r="A10" s="312" t="s">
        <v>48</v>
      </c>
      <c r="B10" s="79">
        <f t="shared" si="0"/>
        <v>16000</v>
      </c>
      <c r="C10" s="79">
        <f t="shared" si="0"/>
        <v>16000</v>
      </c>
      <c r="D10" s="79">
        <f>D11+D14</f>
        <v>16000</v>
      </c>
    </row>
    <row r="11" spans="1:4" s="31" customFormat="1" ht="25.5">
      <c r="A11" s="71" t="s">
        <v>147</v>
      </c>
      <c r="B11" s="79">
        <f t="shared" si="0"/>
        <v>16000</v>
      </c>
      <c r="C11" s="79">
        <f t="shared" si="0"/>
        <v>16000</v>
      </c>
      <c r="D11" s="79">
        <f>D12+D13</f>
        <v>16000</v>
      </c>
    </row>
    <row r="12" spans="1:4" s="31" customFormat="1" ht="13.5" thickBot="1">
      <c r="A12" s="304" t="s">
        <v>8</v>
      </c>
      <c r="B12" s="80">
        <f t="shared" si="0"/>
        <v>16000</v>
      </c>
      <c r="C12" s="80">
        <f t="shared" si="0"/>
        <v>16000</v>
      </c>
      <c r="D12" s="80">
        <v>16000</v>
      </c>
    </row>
    <row r="13" spans="1:4" s="31" customFormat="1" ht="12.75" hidden="1">
      <c r="A13" s="303" t="s">
        <v>9</v>
      </c>
      <c r="B13" s="259">
        <f>+'09.05'!B14</f>
        <v>0</v>
      </c>
      <c r="C13" s="101">
        <f t="shared" si="0"/>
        <v>0</v>
      </c>
      <c r="D13" s="260">
        <v>0</v>
      </c>
    </row>
    <row r="14" spans="1:4" ht="13.5" hidden="1" thickBot="1">
      <c r="A14" s="188" t="s">
        <v>10</v>
      </c>
      <c r="B14" s="189">
        <v>0</v>
      </c>
      <c r="C14" s="80">
        <v>0</v>
      </c>
      <c r="D14" s="80">
        <v>0</v>
      </c>
    </row>
  </sheetData>
  <mergeCells count="4">
    <mergeCell ref="A2:B2"/>
    <mergeCell ref="C6:D6"/>
    <mergeCell ref="B5:D5"/>
    <mergeCell ref="A3:C3"/>
  </mergeCells>
  <printOptions/>
  <pageMargins left="0.75" right="0.75" top="1" bottom="1" header="0.5" footer="0.5"/>
  <pageSetup firstPageNumber="19" useFirstPageNumber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D1" sqref="D1"/>
    </sheetView>
  </sheetViews>
  <sheetFormatPr defaultColWidth="9.140625" defaultRowHeight="12.75"/>
  <cols>
    <col min="1" max="1" width="44.00390625" style="32" bestFit="1" customWidth="1"/>
    <col min="2" max="2" width="12.00390625" style="4" bestFit="1" customWidth="1"/>
    <col min="3" max="3" width="13.140625" style="5" customWidth="1"/>
    <col min="4" max="4" width="13.8515625" style="5" customWidth="1"/>
    <col min="5" max="16384" width="9.140625" style="5" customWidth="1"/>
  </cols>
  <sheetData>
    <row r="1" spans="1:4" ht="12.75">
      <c r="A1" s="19"/>
      <c r="D1" s="5" t="s">
        <v>152</v>
      </c>
    </row>
    <row r="2" spans="1:2" ht="15.75" customHeight="1">
      <c r="A2" s="487" t="s">
        <v>12</v>
      </c>
      <c r="B2" s="487"/>
    </row>
    <row r="3" spans="1:3" ht="28.5" customHeight="1">
      <c r="A3" s="487" t="s">
        <v>123</v>
      </c>
      <c r="B3" s="487"/>
      <c r="C3" s="487"/>
    </row>
    <row r="4" ht="13.5" thickBot="1">
      <c r="A4" s="18"/>
    </row>
    <row r="5" spans="1:4" ht="30" customHeight="1" thickBot="1">
      <c r="A5" s="20"/>
      <c r="B5" s="470" t="s">
        <v>55</v>
      </c>
      <c r="C5" s="471"/>
      <c r="D5" s="472"/>
    </row>
    <row r="6" spans="1:4" ht="43.5" customHeight="1" thickBot="1">
      <c r="A6" s="21"/>
      <c r="B6" s="22"/>
      <c r="C6" s="488" t="s">
        <v>124</v>
      </c>
      <c r="D6" s="489"/>
    </row>
    <row r="7" spans="1:4" ht="109.5" thickBot="1">
      <c r="A7" s="25" t="s">
        <v>2</v>
      </c>
      <c r="B7" s="26" t="s">
        <v>4</v>
      </c>
      <c r="C7" s="94" t="s">
        <v>5</v>
      </c>
      <c r="D7" s="103" t="s">
        <v>79</v>
      </c>
    </row>
    <row r="8" spans="1:4" s="28" customFormat="1" ht="13.5" thickBot="1">
      <c r="A8" s="187" t="s">
        <v>3</v>
      </c>
      <c r="B8" s="27">
        <v>1</v>
      </c>
      <c r="C8" s="81">
        <v>12</v>
      </c>
      <c r="D8" s="81">
        <v>13</v>
      </c>
    </row>
    <row r="9" spans="1:4" s="30" customFormat="1" ht="25.5">
      <c r="A9" s="313" t="s">
        <v>14</v>
      </c>
      <c r="B9" s="78">
        <f aca="true" t="shared" si="0" ref="B9:C13">+C9</f>
        <v>15000</v>
      </c>
      <c r="C9" s="78">
        <f t="shared" si="0"/>
        <v>15000</v>
      </c>
      <c r="D9" s="78">
        <f>D10</f>
        <v>15000</v>
      </c>
    </row>
    <row r="10" spans="1:4" s="31" customFormat="1" ht="25.5">
      <c r="A10" s="313" t="s">
        <v>48</v>
      </c>
      <c r="B10" s="79">
        <f t="shared" si="0"/>
        <v>15000</v>
      </c>
      <c r="C10" s="79">
        <f t="shared" si="0"/>
        <v>15000</v>
      </c>
      <c r="D10" s="79">
        <f>D11+D14</f>
        <v>15000</v>
      </c>
    </row>
    <row r="11" spans="1:4" s="31" customFormat="1" ht="25.5">
      <c r="A11" s="74" t="s">
        <v>147</v>
      </c>
      <c r="B11" s="79">
        <f t="shared" si="0"/>
        <v>0</v>
      </c>
      <c r="C11" s="79">
        <f t="shared" si="0"/>
        <v>0</v>
      </c>
      <c r="D11" s="79">
        <f>D12+D13</f>
        <v>0</v>
      </c>
    </row>
    <row r="12" spans="1:4" s="31" customFormat="1" ht="12.75">
      <c r="A12" s="75" t="s">
        <v>8</v>
      </c>
      <c r="B12" s="79">
        <f t="shared" si="0"/>
        <v>0</v>
      </c>
      <c r="C12" s="79">
        <f t="shared" si="0"/>
        <v>0</v>
      </c>
      <c r="D12" s="82">
        <v>0</v>
      </c>
    </row>
    <row r="13" spans="1:4" s="31" customFormat="1" ht="12.75">
      <c r="A13" s="75" t="s">
        <v>9</v>
      </c>
      <c r="B13" s="29">
        <f>+'09.05'!B14</f>
        <v>0</v>
      </c>
      <c r="C13" s="79">
        <f t="shared" si="0"/>
        <v>0</v>
      </c>
      <c r="D13" s="85">
        <v>0</v>
      </c>
    </row>
    <row r="14" spans="1:4" ht="13.5" thickBot="1">
      <c r="A14" s="188" t="s">
        <v>10</v>
      </c>
      <c r="B14" s="189">
        <f>C14</f>
        <v>15000</v>
      </c>
      <c r="C14" s="80">
        <f>D14</f>
        <v>15000</v>
      </c>
      <c r="D14" s="80">
        <v>15000</v>
      </c>
    </row>
  </sheetData>
  <mergeCells count="4">
    <mergeCell ref="A2:B2"/>
    <mergeCell ref="B5:D5"/>
    <mergeCell ref="C6:D6"/>
    <mergeCell ref="A3:C3"/>
  </mergeCells>
  <printOptions/>
  <pageMargins left="0.75" right="0.75" top="1" bottom="1" header="0.5" footer="0.5"/>
  <pageSetup firstPageNumber="20" useFirstPageNumber="1"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F7" sqref="F7"/>
    </sheetView>
  </sheetViews>
  <sheetFormatPr defaultColWidth="9.140625" defaultRowHeight="12.75"/>
  <cols>
    <col min="1" max="1" width="44.00390625" style="32" bestFit="1" customWidth="1"/>
    <col min="2" max="2" width="12.00390625" style="4" bestFit="1" customWidth="1"/>
    <col min="3" max="3" width="13.140625" style="5" customWidth="1"/>
    <col min="4" max="4" width="13.8515625" style="5" customWidth="1"/>
    <col min="5" max="16384" width="9.140625" style="5" customWidth="1"/>
  </cols>
  <sheetData>
    <row r="1" spans="1:4" ht="12.75">
      <c r="A1" s="19"/>
      <c r="D1" s="5" t="s">
        <v>153</v>
      </c>
    </row>
    <row r="2" spans="1:2" ht="12.75">
      <c r="A2" s="487" t="s">
        <v>12</v>
      </c>
      <c r="B2" s="487"/>
    </row>
    <row r="3" spans="1:3" ht="27.75" customHeight="1">
      <c r="A3" s="487" t="s">
        <v>125</v>
      </c>
      <c r="B3" s="487"/>
      <c r="C3" s="487"/>
    </row>
    <row r="4" ht="13.5" thickBot="1">
      <c r="A4" s="18"/>
    </row>
    <row r="5" spans="1:4" ht="30" customHeight="1" thickBot="1">
      <c r="A5" s="20"/>
      <c r="B5" s="470" t="s">
        <v>55</v>
      </c>
      <c r="C5" s="471"/>
      <c r="D5" s="472"/>
    </row>
    <row r="6" spans="1:4" ht="43.5" customHeight="1" thickBot="1">
      <c r="A6" s="21"/>
      <c r="B6" s="22"/>
      <c r="C6" s="488" t="s">
        <v>124</v>
      </c>
      <c r="D6" s="489"/>
    </row>
    <row r="7" spans="1:4" ht="109.5" thickBot="1">
      <c r="A7" s="25" t="s">
        <v>2</v>
      </c>
      <c r="B7" s="26" t="s">
        <v>4</v>
      </c>
      <c r="C7" s="94" t="s">
        <v>5</v>
      </c>
      <c r="D7" s="103" t="s">
        <v>79</v>
      </c>
    </row>
    <row r="8" spans="1:4" s="28" customFormat="1" ht="13.5" thickBot="1">
      <c r="A8" s="187" t="s">
        <v>3</v>
      </c>
      <c r="B8" s="27">
        <v>1</v>
      </c>
      <c r="C8" s="81">
        <v>6</v>
      </c>
      <c r="D8" s="81">
        <v>7</v>
      </c>
    </row>
    <row r="9" spans="1:4" s="30" customFormat="1" ht="25.5">
      <c r="A9" s="313" t="s">
        <v>14</v>
      </c>
      <c r="B9" s="78">
        <f aca="true" t="shared" si="0" ref="B9:C13">+C9</f>
        <v>20000</v>
      </c>
      <c r="C9" s="78">
        <f t="shared" si="0"/>
        <v>20000</v>
      </c>
      <c r="D9" s="78">
        <f>D10</f>
        <v>20000</v>
      </c>
    </row>
    <row r="10" spans="1:4" s="31" customFormat="1" ht="25.5">
      <c r="A10" s="313" t="s">
        <v>48</v>
      </c>
      <c r="B10" s="79">
        <f t="shared" si="0"/>
        <v>20000</v>
      </c>
      <c r="C10" s="79">
        <f t="shared" si="0"/>
        <v>20000</v>
      </c>
      <c r="D10" s="79">
        <f>D11+D14</f>
        <v>20000</v>
      </c>
    </row>
    <row r="11" spans="1:4" s="31" customFormat="1" ht="25.5">
      <c r="A11" s="74" t="s">
        <v>147</v>
      </c>
      <c r="B11" s="79">
        <f t="shared" si="0"/>
        <v>0</v>
      </c>
      <c r="C11" s="79">
        <f t="shared" si="0"/>
        <v>0</v>
      </c>
      <c r="D11" s="79">
        <f>D12+D13</f>
        <v>0</v>
      </c>
    </row>
    <row r="12" spans="1:4" s="31" customFormat="1" ht="12.75">
      <c r="A12" s="75" t="s">
        <v>8</v>
      </c>
      <c r="B12" s="79">
        <f t="shared" si="0"/>
        <v>0</v>
      </c>
      <c r="C12" s="79">
        <f t="shared" si="0"/>
        <v>0</v>
      </c>
      <c r="D12" s="82">
        <v>0</v>
      </c>
    </row>
    <row r="13" spans="1:4" s="31" customFormat="1" ht="12.75">
      <c r="A13" s="75" t="s">
        <v>9</v>
      </c>
      <c r="B13" s="29">
        <f>+'09.05'!B14</f>
        <v>0</v>
      </c>
      <c r="C13" s="79">
        <f t="shared" si="0"/>
        <v>0</v>
      </c>
      <c r="D13" s="85">
        <v>0</v>
      </c>
    </row>
    <row r="14" spans="1:4" ht="13.5" thickBot="1">
      <c r="A14" s="188" t="s">
        <v>10</v>
      </c>
      <c r="B14" s="189">
        <f>C14</f>
        <v>20000</v>
      </c>
      <c r="C14" s="80">
        <f>D14</f>
        <v>20000</v>
      </c>
      <c r="D14" s="80">
        <v>20000</v>
      </c>
    </row>
  </sheetData>
  <mergeCells count="4">
    <mergeCell ref="A2:B2"/>
    <mergeCell ref="B5:D5"/>
    <mergeCell ref="C6:D6"/>
    <mergeCell ref="A3:C3"/>
  </mergeCells>
  <printOptions/>
  <pageMargins left="0.75" right="0.75" top="1" bottom="1" header="0.5" footer="0.5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B1">
      <selection activeCell="G1" sqref="G1"/>
    </sheetView>
  </sheetViews>
  <sheetFormatPr defaultColWidth="9.140625" defaultRowHeight="12.75"/>
  <cols>
    <col min="1" max="1" width="44.00390625" style="32" bestFit="1" customWidth="1"/>
    <col min="2" max="2" width="12.00390625" style="4" bestFit="1" customWidth="1"/>
    <col min="3" max="4" width="12.00390625" style="4" customWidth="1"/>
    <col min="5" max="5" width="13.140625" style="5" customWidth="1"/>
    <col min="6" max="6" width="13.8515625" style="5" customWidth="1"/>
    <col min="7" max="16384" width="9.140625" style="5" customWidth="1"/>
  </cols>
  <sheetData>
    <row r="1" spans="1:7" ht="12.75">
      <c r="A1" s="19"/>
      <c r="G1" s="5" t="s">
        <v>154</v>
      </c>
    </row>
    <row r="2" spans="1:4" ht="12.75">
      <c r="A2" s="487" t="s">
        <v>12</v>
      </c>
      <c r="B2" s="487"/>
      <c r="C2" s="487"/>
      <c r="D2" s="487"/>
    </row>
    <row r="3" spans="1:5" ht="24" customHeight="1" thickBot="1">
      <c r="A3" s="487" t="s">
        <v>126</v>
      </c>
      <c r="B3" s="487"/>
      <c r="C3" s="487"/>
      <c r="D3" s="487"/>
      <c r="E3" s="487"/>
    </row>
    <row r="4" spans="1:8" ht="30" customHeight="1" thickBot="1">
      <c r="A4" s="20"/>
      <c r="B4" s="470" t="s">
        <v>55</v>
      </c>
      <c r="C4" s="490"/>
      <c r="D4" s="490"/>
      <c r="E4" s="471"/>
      <c r="F4" s="471"/>
      <c r="G4" s="471"/>
      <c r="H4" s="472"/>
    </row>
    <row r="5" spans="1:8" ht="69.75" customHeight="1" thickBot="1">
      <c r="A5" s="21"/>
      <c r="B5" s="190"/>
      <c r="C5" s="492" t="s">
        <v>133</v>
      </c>
      <c r="D5" s="493"/>
      <c r="E5" s="491" t="s">
        <v>160</v>
      </c>
      <c r="F5" s="489"/>
      <c r="G5" s="488" t="s">
        <v>161</v>
      </c>
      <c r="H5" s="489"/>
    </row>
    <row r="6" spans="1:8" ht="140.25" thickBot="1">
      <c r="A6" s="25" t="s">
        <v>2</v>
      </c>
      <c r="B6" s="26" t="s">
        <v>4</v>
      </c>
      <c r="C6" s="103" t="s">
        <v>134</v>
      </c>
      <c r="D6" s="103" t="s">
        <v>89</v>
      </c>
      <c r="E6" s="94" t="s">
        <v>5</v>
      </c>
      <c r="F6" s="103" t="s">
        <v>79</v>
      </c>
      <c r="G6" s="94" t="s">
        <v>5</v>
      </c>
      <c r="H6" s="103" t="s">
        <v>89</v>
      </c>
    </row>
    <row r="7" spans="1:8" s="28" customFormat="1" ht="13.5" thickBot="1">
      <c r="A7" s="202" t="s">
        <v>3</v>
      </c>
      <c r="B7" s="27">
        <v>1</v>
      </c>
      <c r="C7" s="193">
        <v>14</v>
      </c>
      <c r="D7" s="193">
        <v>15</v>
      </c>
      <c r="E7" s="81">
        <v>24</v>
      </c>
      <c r="F7" s="81">
        <v>25</v>
      </c>
      <c r="G7" s="81">
        <v>26</v>
      </c>
      <c r="H7" s="81">
        <v>27</v>
      </c>
    </row>
    <row r="8" spans="1:8" s="30" customFormat="1" ht="25.5">
      <c r="A8" s="323" t="s">
        <v>14</v>
      </c>
      <c r="B8" s="78">
        <f>E8+G8+C8</f>
        <v>1152500</v>
      </c>
      <c r="C8" s="78">
        <f>D8</f>
        <v>1100000</v>
      </c>
      <c r="D8" s="78">
        <f>D11</f>
        <v>1100000</v>
      </c>
      <c r="E8" s="78">
        <f aca="true" t="shared" si="0" ref="E8:E17">+F8</f>
        <v>50000</v>
      </c>
      <c r="F8" s="78">
        <f>F14</f>
        <v>50000</v>
      </c>
      <c r="G8" s="78">
        <f>+H8</f>
        <v>2500</v>
      </c>
      <c r="H8" s="78">
        <f>H14</f>
        <v>2500</v>
      </c>
    </row>
    <row r="9" spans="1:8" s="30" customFormat="1" ht="12.75">
      <c r="A9" s="312" t="s">
        <v>49</v>
      </c>
      <c r="B9" s="101">
        <f aca="true" t="shared" si="1" ref="B9:B18">E9+G9+C9</f>
        <v>1100000</v>
      </c>
      <c r="C9" s="101">
        <f aca="true" t="shared" si="2" ref="C9:C18">D9</f>
        <v>1100000</v>
      </c>
      <c r="D9" s="101">
        <f>D11</f>
        <v>1100000</v>
      </c>
      <c r="E9" s="101"/>
      <c r="F9" s="101"/>
      <c r="G9" s="101"/>
      <c r="H9" s="101"/>
    </row>
    <row r="10" spans="1:8" s="30" customFormat="1" ht="12.75">
      <c r="A10" s="218" t="s">
        <v>38</v>
      </c>
      <c r="B10" s="101"/>
      <c r="C10" s="101"/>
      <c r="D10" s="101"/>
      <c r="E10" s="101"/>
      <c r="F10" s="101"/>
      <c r="G10" s="101"/>
      <c r="H10" s="101"/>
    </row>
    <row r="11" spans="1:8" s="30" customFormat="1" ht="12.75">
      <c r="A11" s="312" t="s">
        <v>51</v>
      </c>
      <c r="B11" s="101">
        <f t="shared" si="1"/>
        <v>1100000</v>
      </c>
      <c r="C11" s="101">
        <f t="shared" si="2"/>
        <v>1100000</v>
      </c>
      <c r="D11" s="101">
        <f>D13</f>
        <v>1100000</v>
      </c>
      <c r="E11" s="101"/>
      <c r="F11" s="101"/>
      <c r="G11" s="101"/>
      <c r="H11" s="101"/>
    </row>
    <row r="12" spans="1:8" s="30" customFormat="1" ht="12.75">
      <c r="A12" s="218" t="s">
        <v>38</v>
      </c>
      <c r="B12" s="101">
        <f t="shared" si="1"/>
        <v>0</v>
      </c>
      <c r="C12" s="101">
        <f t="shared" si="2"/>
        <v>0</v>
      </c>
      <c r="D12" s="101"/>
      <c r="E12" s="101"/>
      <c r="F12" s="101"/>
      <c r="G12" s="101"/>
      <c r="H12" s="101"/>
    </row>
    <row r="13" spans="1:8" s="30" customFormat="1" ht="25.5">
      <c r="A13" s="218" t="s">
        <v>129</v>
      </c>
      <c r="B13" s="101">
        <f t="shared" si="1"/>
        <v>1100000</v>
      </c>
      <c r="C13" s="101">
        <f t="shared" si="2"/>
        <v>1100000</v>
      </c>
      <c r="D13" s="101">
        <v>1100000</v>
      </c>
      <c r="E13" s="101"/>
      <c r="F13" s="101"/>
      <c r="G13" s="101"/>
      <c r="H13" s="101"/>
    </row>
    <row r="14" spans="1:8" s="31" customFormat="1" ht="25.5">
      <c r="A14" s="312" t="s">
        <v>48</v>
      </c>
      <c r="B14" s="79">
        <f t="shared" si="1"/>
        <v>52500</v>
      </c>
      <c r="C14" s="79">
        <f t="shared" si="2"/>
        <v>0</v>
      </c>
      <c r="D14" s="79"/>
      <c r="E14" s="79">
        <f t="shared" si="0"/>
        <v>50000</v>
      </c>
      <c r="F14" s="79">
        <f>F15+F18</f>
        <v>50000</v>
      </c>
      <c r="G14" s="79">
        <f>+H14</f>
        <v>2500</v>
      </c>
      <c r="H14" s="79">
        <f>H15+H18</f>
        <v>2500</v>
      </c>
    </row>
    <row r="15" spans="1:8" s="31" customFormat="1" ht="25.5">
      <c r="A15" s="71" t="s">
        <v>147</v>
      </c>
      <c r="B15" s="79">
        <f t="shared" si="1"/>
        <v>0</v>
      </c>
      <c r="C15" s="79">
        <f t="shared" si="2"/>
        <v>0</v>
      </c>
      <c r="D15" s="79"/>
      <c r="E15" s="79">
        <f t="shared" si="0"/>
        <v>0</v>
      </c>
      <c r="F15" s="79">
        <f>F16+F17</f>
        <v>0</v>
      </c>
      <c r="G15" s="79">
        <f>+H15</f>
        <v>0</v>
      </c>
      <c r="H15" s="79">
        <f>H16+H17</f>
        <v>0</v>
      </c>
    </row>
    <row r="16" spans="1:8" s="31" customFormat="1" ht="12.75">
      <c r="A16" s="72" t="s">
        <v>8</v>
      </c>
      <c r="B16" s="79">
        <f t="shared" si="1"/>
        <v>0</v>
      </c>
      <c r="C16" s="79">
        <f t="shared" si="2"/>
        <v>0</v>
      </c>
      <c r="D16" s="79"/>
      <c r="E16" s="79">
        <f t="shared" si="0"/>
        <v>0</v>
      </c>
      <c r="F16" s="82">
        <v>0</v>
      </c>
      <c r="G16" s="79">
        <f>+H16</f>
        <v>0</v>
      </c>
      <c r="H16" s="82">
        <v>0</v>
      </c>
    </row>
    <row r="17" spans="1:8" s="31" customFormat="1" ht="12.75">
      <c r="A17" s="72" t="s">
        <v>9</v>
      </c>
      <c r="B17" s="79">
        <f t="shared" si="1"/>
        <v>0</v>
      </c>
      <c r="C17" s="79">
        <f t="shared" si="2"/>
        <v>0</v>
      </c>
      <c r="D17" s="79"/>
      <c r="E17" s="79">
        <f t="shared" si="0"/>
        <v>0</v>
      </c>
      <c r="F17" s="85">
        <v>0</v>
      </c>
      <c r="G17" s="79">
        <f>+H17</f>
        <v>0</v>
      </c>
      <c r="H17" s="85">
        <v>0</v>
      </c>
    </row>
    <row r="18" spans="1:8" ht="13.5" thickBot="1">
      <c r="A18" s="73" t="s">
        <v>10</v>
      </c>
      <c r="B18" s="80">
        <f t="shared" si="1"/>
        <v>52500</v>
      </c>
      <c r="C18" s="80">
        <f t="shared" si="2"/>
        <v>0</v>
      </c>
      <c r="D18" s="80"/>
      <c r="E18" s="80">
        <f>F18</f>
        <v>50000</v>
      </c>
      <c r="F18" s="80">
        <v>50000</v>
      </c>
      <c r="G18" s="80">
        <f>H18</f>
        <v>2500</v>
      </c>
      <c r="H18" s="80">
        <v>2500</v>
      </c>
    </row>
  </sheetData>
  <mergeCells count="6">
    <mergeCell ref="A3:E3"/>
    <mergeCell ref="A2:D2"/>
    <mergeCell ref="G5:H5"/>
    <mergeCell ref="B4:H4"/>
    <mergeCell ref="E5:F5"/>
    <mergeCell ref="C5:D5"/>
  </mergeCells>
  <printOptions/>
  <pageMargins left="0.75" right="0.75" top="0.5" bottom="0.75" header="0.5" footer="0.5"/>
  <pageSetup firstPageNumber="22" useFirstPageNumber="1" horizontalDpi="600" verticalDpi="600" orientation="landscape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B1">
      <selection activeCell="F1" sqref="F1"/>
    </sheetView>
  </sheetViews>
  <sheetFormatPr defaultColWidth="9.140625" defaultRowHeight="12.75"/>
  <cols>
    <col min="1" max="1" width="44.00390625" style="32" bestFit="1" customWidth="1"/>
    <col min="2" max="2" width="12.00390625" style="4" bestFit="1" customWidth="1"/>
    <col min="3" max="3" width="12.00390625" style="4" customWidth="1"/>
    <col min="4" max="4" width="13.8515625" style="4" customWidth="1"/>
    <col min="5" max="5" width="13.140625" style="5" customWidth="1"/>
    <col min="6" max="6" width="13.8515625" style="5" customWidth="1"/>
    <col min="7" max="16384" width="9.140625" style="5" customWidth="1"/>
  </cols>
  <sheetData>
    <row r="1" spans="1:6" ht="12.75">
      <c r="A1" s="19"/>
      <c r="F1" s="5" t="s">
        <v>155</v>
      </c>
    </row>
    <row r="2" spans="1:4" ht="12.75">
      <c r="A2" s="487" t="s">
        <v>12</v>
      </c>
      <c r="B2" s="487"/>
      <c r="C2" s="487"/>
      <c r="D2" s="487"/>
    </row>
    <row r="3" spans="1:4" ht="24" customHeight="1">
      <c r="A3" s="487" t="s">
        <v>135</v>
      </c>
      <c r="B3" s="487"/>
      <c r="C3" s="487"/>
      <c r="D3" s="487"/>
    </row>
    <row r="4" ht="13.5" thickBot="1">
      <c r="A4" s="18"/>
    </row>
    <row r="5" spans="1:6" ht="30" customHeight="1" thickBot="1">
      <c r="A5" s="20"/>
      <c r="B5" s="470" t="s">
        <v>55</v>
      </c>
      <c r="C5" s="490"/>
      <c r="D5" s="490"/>
      <c r="E5" s="471"/>
      <c r="F5" s="472"/>
    </row>
    <row r="6" spans="1:6" ht="43.5" customHeight="1" thickBot="1">
      <c r="A6" s="21"/>
      <c r="B6" s="190"/>
      <c r="C6" s="227" t="s">
        <v>145</v>
      </c>
      <c r="D6" s="194"/>
      <c r="E6" s="491" t="s">
        <v>137</v>
      </c>
      <c r="F6" s="489"/>
    </row>
    <row r="7" spans="1:6" ht="102.75" thickBot="1">
      <c r="A7" s="25" t="s">
        <v>2</v>
      </c>
      <c r="B7" s="192" t="s">
        <v>4</v>
      </c>
      <c r="C7" s="228" t="s">
        <v>146</v>
      </c>
      <c r="D7" s="199" t="s">
        <v>61</v>
      </c>
      <c r="E7" s="199" t="s">
        <v>5</v>
      </c>
      <c r="F7" s="199" t="s">
        <v>61</v>
      </c>
    </row>
    <row r="8" spans="1:6" s="28" customFormat="1" ht="13.5" thickBot="1">
      <c r="A8" s="187" t="s">
        <v>3</v>
      </c>
      <c r="B8" s="27">
        <v>1</v>
      </c>
      <c r="C8" s="200">
        <v>10</v>
      </c>
      <c r="D8" s="200">
        <v>11</v>
      </c>
      <c r="E8" s="81">
        <v>12</v>
      </c>
      <c r="F8" s="81">
        <v>13</v>
      </c>
    </row>
    <row r="9" spans="1:6" s="30" customFormat="1" ht="25.5">
      <c r="A9" s="313" t="s">
        <v>14</v>
      </c>
      <c r="B9" s="78">
        <f aca="true" t="shared" si="0" ref="B9:B14">+E9+C9</f>
        <v>39000</v>
      </c>
      <c r="C9" s="78">
        <f aca="true" t="shared" si="1" ref="C9:C14">D9</f>
        <v>9000</v>
      </c>
      <c r="D9" s="87">
        <f>D10</f>
        <v>9000</v>
      </c>
      <c r="E9" s="87">
        <f>E10</f>
        <v>30000</v>
      </c>
      <c r="F9" s="87">
        <f>F10</f>
        <v>30000</v>
      </c>
    </row>
    <row r="10" spans="1:6" s="31" customFormat="1" ht="25.5">
      <c r="A10" s="313" t="s">
        <v>48</v>
      </c>
      <c r="B10" s="79">
        <f t="shared" si="0"/>
        <v>39000</v>
      </c>
      <c r="C10" s="79">
        <f t="shared" si="1"/>
        <v>9000</v>
      </c>
      <c r="D10" s="88">
        <f>D11+D14</f>
        <v>9000</v>
      </c>
      <c r="E10" s="88">
        <f>E11+E14</f>
        <v>30000</v>
      </c>
      <c r="F10" s="88">
        <f>F11+F14</f>
        <v>30000</v>
      </c>
    </row>
    <row r="11" spans="1:6" s="31" customFormat="1" ht="25.5">
      <c r="A11" s="74" t="s">
        <v>147</v>
      </c>
      <c r="B11" s="79">
        <f t="shared" si="0"/>
        <v>39000</v>
      </c>
      <c r="C11" s="79">
        <f t="shared" si="1"/>
        <v>9000</v>
      </c>
      <c r="D11" s="88">
        <f>D12+D13</f>
        <v>9000</v>
      </c>
      <c r="E11" s="88">
        <f>E12+E13</f>
        <v>30000</v>
      </c>
      <c r="F11" s="88">
        <f>F12+F13</f>
        <v>30000</v>
      </c>
    </row>
    <row r="12" spans="1:6" s="31" customFormat="1" ht="12.75">
      <c r="A12" s="75" t="s">
        <v>8</v>
      </c>
      <c r="B12" s="79">
        <f t="shared" si="0"/>
        <v>0</v>
      </c>
      <c r="C12" s="79">
        <f t="shared" si="1"/>
        <v>0</v>
      </c>
      <c r="D12" s="88"/>
      <c r="E12" s="79">
        <f>+F12</f>
        <v>0</v>
      </c>
      <c r="F12" s="82">
        <v>0</v>
      </c>
    </row>
    <row r="13" spans="1:6" s="31" customFormat="1" ht="12.75">
      <c r="A13" s="75" t="s">
        <v>9</v>
      </c>
      <c r="B13" s="79">
        <f t="shared" si="0"/>
        <v>39000</v>
      </c>
      <c r="C13" s="79">
        <f t="shared" si="1"/>
        <v>9000</v>
      </c>
      <c r="D13" s="84">
        <v>9000</v>
      </c>
      <c r="E13" s="79">
        <f>+F13</f>
        <v>30000</v>
      </c>
      <c r="F13" s="85">
        <v>30000</v>
      </c>
    </row>
    <row r="14" spans="1:6" ht="13.5" thickBot="1">
      <c r="A14" s="188" t="s">
        <v>10</v>
      </c>
      <c r="B14" s="80">
        <f t="shared" si="0"/>
        <v>0</v>
      </c>
      <c r="C14" s="80">
        <f t="shared" si="1"/>
        <v>0</v>
      </c>
      <c r="D14" s="195"/>
      <c r="E14" s="80">
        <f>F14</f>
        <v>0</v>
      </c>
      <c r="F14" s="80">
        <v>0</v>
      </c>
    </row>
  </sheetData>
  <mergeCells count="4">
    <mergeCell ref="B5:F5"/>
    <mergeCell ref="E6:F6"/>
    <mergeCell ref="A3:D3"/>
    <mergeCell ref="A2:D2"/>
  </mergeCells>
  <printOptions/>
  <pageMargins left="0.75" right="0.75" top="1" bottom="1" header="0.5" footer="0.5"/>
  <pageSetup firstPageNumber="23" useFirstPageNumber="1" horizontalDpi="600" verticalDpi="600" orientation="landscape" paperSize="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E1">
      <selection activeCell="O1" sqref="O1"/>
    </sheetView>
  </sheetViews>
  <sheetFormatPr defaultColWidth="9.140625" defaultRowHeight="12.75"/>
  <cols>
    <col min="1" max="1" width="40.8515625" style="32" customWidth="1"/>
    <col min="2" max="2" width="11.8515625" style="4" customWidth="1"/>
    <col min="3" max="3" width="10.7109375" style="4" customWidth="1"/>
    <col min="4" max="4" width="11.57421875" style="4" customWidth="1"/>
    <col min="5" max="5" width="10.28125" style="5" customWidth="1"/>
    <col min="6" max="6" width="10.00390625" style="5" customWidth="1"/>
    <col min="7" max="7" width="11.7109375" style="4" customWidth="1"/>
    <col min="8" max="8" width="10.28125" style="4" customWidth="1"/>
    <col min="9" max="9" width="11.57421875" style="4" customWidth="1"/>
    <col min="10" max="10" width="12.00390625" style="4" customWidth="1"/>
    <col min="11" max="11" width="10.00390625" style="4" customWidth="1"/>
    <col min="12" max="12" width="10.57421875" style="4" customWidth="1"/>
    <col min="13" max="13" width="9.8515625" style="4" customWidth="1"/>
    <col min="14" max="14" width="11.140625" style="4" customWidth="1"/>
    <col min="15" max="15" width="9.57421875" style="5" customWidth="1"/>
    <col min="16" max="16" width="11.8515625" style="5" customWidth="1"/>
    <col min="17" max="16384" width="9.140625" style="5" customWidth="1"/>
  </cols>
  <sheetData>
    <row r="1" spans="1:15" ht="14.25">
      <c r="A1" s="19"/>
      <c r="F1" s="4"/>
      <c r="O1" s="70" t="s">
        <v>157</v>
      </c>
    </row>
    <row r="2" ht="12.75">
      <c r="A2" s="18"/>
    </row>
    <row r="3" spans="1:16" ht="14.25">
      <c r="A3" s="481" t="s">
        <v>12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</row>
    <row r="4" spans="1:16" ht="31.5" customHeight="1">
      <c r="A4" s="482" t="s">
        <v>138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</row>
    <row r="5" spans="1:2" ht="13.5" thickBot="1">
      <c r="A5" s="18"/>
      <c r="B5" s="175"/>
    </row>
    <row r="6" spans="1:16" ht="25.5" customHeight="1" thickBot="1">
      <c r="A6" s="48"/>
      <c r="B6" s="470" t="s">
        <v>55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2"/>
    </row>
    <row r="7" spans="1:16" ht="106.5" customHeight="1" thickBot="1">
      <c r="A7" s="21"/>
      <c r="B7" s="22"/>
      <c r="C7" s="488" t="s">
        <v>143</v>
      </c>
      <c r="D7" s="489"/>
      <c r="E7" s="488" t="s">
        <v>168</v>
      </c>
      <c r="F7" s="489"/>
      <c r="G7" s="494" t="s">
        <v>225</v>
      </c>
      <c r="H7" s="495"/>
      <c r="I7" s="494" t="s">
        <v>224</v>
      </c>
      <c r="J7" s="495"/>
      <c r="K7" s="488" t="s">
        <v>136</v>
      </c>
      <c r="L7" s="489"/>
      <c r="M7" s="488" t="s">
        <v>144</v>
      </c>
      <c r="N7" s="489"/>
      <c r="O7" s="488" t="s">
        <v>156</v>
      </c>
      <c r="P7" s="489"/>
    </row>
    <row r="8" spans="1:16" ht="93.75" thickBot="1">
      <c r="A8" s="25" t="s">
        <v>2</v>
      </c>
      <c r="B8" s="34" t="s">
        <v>54</v>
      </c>
      <c r="C8" s="103" t="s">
        <v>139</v>
      </c>
      <c r="D8" s="103" t="s">
        <v>140</v>
      </c>
      <c r="E8" s="94" t="s">
        <v>5</v>
      </c>
      <c r="F8" s="103" t="s">
        <v>140</v>
      </c>
      <c r="G8" s="103" t="s">
        <v>139</v>
      </c>
      <c r="H8" s="103" t="s">
        <v>140</v>
      </c>
      <c r="I8" s="103" t="s">
        <v>139</v>
      </c>
      <c r="J8" s="103" t="s">
        <v>140</v>
      </c>
      <c r="K8" s="103" t="s">
        <v>139</v>
      </c>
      <c r="L8" s="103" t="s">
        <v>140</v>
      </c>
      <c r="M8" s="197" t="s">
        <v>139</v>
      </c>
      <c r="N8" s="197" t="s">
        <v>140</v>
      </c>
      <c r="O8" s="197" t="s">
        <v>139</v>
      </c>
      <c r="P8" s="103" t="s">
        <v>140</v>
      </c>
    </row>
    <row r="9" spans="1:16" s="28" customFormat="1" ht="13.5" thickBot="1">
      <c r="A9" s="35" t="s">
        <v>3</v>
      </c>
      <c r="B9" s="77">
        <v>1</v>
      </c>
      <c r="C9" s="77">
        <v>2</v>
      </c>
      <c r="D9" s="77">
        <v>3</v>
      </c>
      <c r="E9" s="81">
        <v>4</v>
      </c>
      <c r="F9" s="81">
        <v>5</v>
      </c>
      <c r="G9" s="77">
        <v>15</v>
      </c>
      <c r="H9" s="77">
        <v>16</v>
      </c>
      <c r="I9" s="77">
        <v>17</v>
      </c>
      <c r="J9" s="77">
        <v>18</v>
      </c>
      <c r="K9" s="77">
        <v>19</v>
      </c>
      <c r="L9" s="77">
        <v>20</v>
      </c>
      <c r="M9" s="77">
        <v>21</v>
      </c>
      <c r="N9" s="77">
        <v>22</v>
      </c>
      <c r="O9" s="81">
        <v>23</v>
      </c>
      <c r="P9" s="81">
        <v>24</v>
      </c>
    </row>
    <row r="10" spans="1:16" s="30" customFormat="1" ht="25.5">
      <c r="A10" s="323" t="s">
        <v>14</v>
      </c>
      <c r="B10" s="261">
        <f>C10+E10+G10+I10+K10+M10+O10</f>
        <v>2515300</v>
      </c>
      <c r="C10" s="262">
        <f>D10</f>
        <v>1730000</v>
      </c>
      <c r="D10" s="262">
        <f>D11+D20</f>
        <v>1730000</v>
      </c>
      <c r="E10" s="262">
        <f>F10</f>
        <v>230300</v>
      </c>
      <c r="F10" s="262">
        <f>F11+F20</f>
        <v>230300</v>
      </c>
      <c r="G10" s="262">
        <f>H10</f>
        <v>130000</v>
      </c>
      <c r="H10" s="262">
        <f>H11+H20</f>
        <v>130000</v>
      </c>
      <c r="I10" s="262">
        <f>J10</f>
        <v>150000</v>
      </c>
      <c r="J10" s="262">
        <f>J11+J20</f>
        <v>150000</v>
      </c>
      <c r="K10" s="262">
        <f>L10</f>
        <v>70000</v>
      </c>
      <c r="L10" s="262">
        <f>L11+L20</f>
        <v>70000</v>
      </c>
      <c r="M10" s="262">
        <f>N10</f>
        <v>25000</v>
      </c>
      <c r="N10" s="262">
        <f>N11+N20</f>
        <v>25000</v>
      </c>
      <c r="O10" s="262">
        <f>P10</f>
        <v>180000</v>
      </c>
      <c r="P10" s="263">
        <f>P11+P20</f>
        <v>180000</v>
      </c>
    </row>
    <row r="11" spans="1:16" s="31" customFormat="1" ht="25.5">
      <c r="A11" s="312" t="s">
        <v>132</v>
      </c>
      <c r="B11" s="264">
        <f>B12+B15</f>
        <v>535300</v>
      </c>
      <c r="C11" s="264">
        <f aca="true" t="shared" si="0" ref="C11:P11">C12+C15</f>
        <v>0</v>
      </c>
      <c r="D11" s="264">
        <f t="shared" si="0"/>
        <v>0</v>
      </c>
      <c r="E11" s="264">
        <f t="shared" si="0"/>
        <v>230300</v>
      </c>
      <c r="F11" s="264">
        <f t="shared" si="0"/>
        <v>230300</v>
      </c>
      <c r="G11" s="264">
        <f t="shared" si="0"/>
        <v>130000</v>
      </c>
      <c r="H11" s="264">
        <f t="shared" si="0"/>
        <v>130000</v>
      </c>
      <c r="I11" s="264">
        <f t="shared" si="0"/>
        <v>150000</v>
      </c>
      <c r="J11" s="264">
        <f t="shared" si="0"/>
        <v>150000</v>
      </c>
      <c r="K11" s="264">
        <f t="shared" si="0"/>
        <v>0</v>
      </c>
      <c r="L11" s="264">
        <f t="shared" si="0"/>
        <v>0</v>
      </c>
      <c r="M11" s="264">
        <f t="shared" si="0"/>
        <v>25000</v>
      </c>
      <c r="N11" s="264">
        <f t="shared" si="0"/>
        <v>25000</v>
      </c>
      <c r="O11" s="264">
        <f t="shared" si="0"/>
        <v>0</v>
      </c>
      <c r="P11" s="264">
        <f t="shared" si="0"/>
        <v>0</v>
      </c>
    </row>
    <row r="12" spans="1:16" s="31" customFormat="1" ht="12.75">
      <c r="A12" s="71" t="s">
        <v>51</v>
      </c>
      <c r="B12" s="264">
        <f>B14</f>
        <v>280000</v>
      </c>
      <c r="C12" s="264">
        <f aca="true" t="shared" si="1" ref="C12:P12">C14</f>
        <v>0</v>
      </c>
      <c r="D12" s="264">
        <f t="shared" si="1"/>
        <v>0</v>
      </c>
      <c r="E12" s="264">
        <f t="shared" si="1"/>
        <v>0</v>
      </c>
      <c r="F12" s="264">
        <f t="shared" si="1"/>
        <v>0</v>
      </c>
      <c r="G12" s="264">
        <f t="shared" si="1"/>
        <v>130000</v>
      </c>
      <c r="H12" s="264">
        <f t="shared" si="1"/>
        <v>130000</v>
      </c>
      <c r="I12" s="264">
        <f t="shared" si="1"/>
        <v>150000</v>
      </c>
      <c r="J12" s="264">
        <f t="shared" si="1"/>
        <v>150000</v>
      </c>
      <c r="K12" s="264">
        <f t="shared" si="1"/>
        <v>0</v>
      </c>
      <c r="L12" s="264">
        <f t="shared" si="1"/>
        <v>0</v>
      </c>
      <c r="M12" s="264">
        <f t="shared" si="1"/>
        <v>0</v>
      </c>
      <c r="N12" s="264">
        <f t="shared" si="1"/>
        <v>0</v>
      </c>
      <c r="O12" s="264">
        <f t="shared" si="1"/>
        <v>0</v>
      </c>
      <c r="P12" s="264">
        <f t="shared" si="1"/>
        <v>0</v>
      </c>
    </row>
    <row r="13" spans="1:16" s="31" customFormat="1" ht="12.75">
      <c r="A13" s="71" t="s">
        <v>50</v>
      </c>
      <c r="B13" s="264"/>
      <c r="C13" s="198"/>
      <c r="D13" s="198"/>
      <c r="E13" s="198"/>
      <c r="F13" s="198"/>
      <c r="G13" s="198"/>
      <c r="H13" s="198"/>
      <c r="I13" s="198">
        <f aca="true" t="shared" si="2" ref="I13:I25">J13</f>
        <v>0</v>
      </c>
      <c r="J13" s="198"/>
      <c r="K13" s="198">
        <f aca="true" t="shared" si="3" ref="K13:K25">L13</f>
        <v>0</v>
      </c>
      <c r="L13" s="198"/>
      <c r="M13" s="198">
        <f aca="true" t="shared" si="4" ref="M13:M25">N13</f>
        <v>0</v>
      </c>
      <c r="N13" s="198"/>
      <c r="O13" s="198">
        <f aca="true" t="shared" si="5" ref="O13:O25">P13</f>
        <v>0</v>
      </c>
      <c r="P13" s="265"/>
    </row>
    <row r="14" spans="1:16" s="31" customFormat="1" ht="38.25">
      <c r="A14" s="218" t="s">
        <v>52</v>
      </c>
      <c r="B14" s="264">
        <f aca="true" t="shared" si="6" ref="B14:B25">C14+E14+G14+I14+K14+M14+O14</f>
        <v>280000</v>
      </c>
      <c r="C14" s="198">
        <f aca="true" t="shared" si="7" ref="C14:C25">D14</f>
        <v>0</v>
      </c>
      <c r="D14" s="198"/>
      <c r="E14" s="198">
        <f aca="true" t="shared" si="8" ref="E14:E25">F14</f>
        <v>0</v>
      </c>
      <c r="F14" s="198"/>
      <c r="G14" s="198">
        <f aca="true" t="shared" si="9" ref="G14:G25">H14</f>
        <v>130000</v>
      </c>
      <c r="H14" s="198">
        <v>130000</v>
      </c>
      <c r="I14" s="198">
        <f t="shared" si="2"/>
        <v>150000</v>
      </c>
      <c r="J14" s="198">
        <f>125000+25000</f>
        <v>150000</v>
      </c>
      <c r="K14" s="198">
        <f t="shared" si="3"/>
        <v>0</v>
      </c>
      <c r="L14" s="198"/>
      <c r="M14" s="198">
        <f t="shared" si="4"/>
        <v>0</v>
      </c>
      <c r="N14" s="198"/>
      <c r="O14" s="198">
        <f t="shared" si="5"/>
        <v>0</v>
      </c>
      <c r="P14" s="265"/>
    </row>
    <row r="15" spans="1:16" s="31" customFormat="1" ht="38.25">
      <c r="A15" s="71" t="s">
        <v>96</v>
      </c>
      <c r="B15" s="264">
        <f t="shared" si="6"/>
        <v>255300</v>
      </c>
      <c r="C15" s="198">
        <f>D15</f>
        <v>0</v>
      </c>
      <c r="D15" s="198">
        <f>D17+D12</f>
        <v>0</v>
      </c>
      <c r="E15" s="198">
        <f>F15</f>
        <v>230300</v>
      </c>
      <c r="F15" s="198">
        <f>F17+F12</f>
        <v>230300</v>
      </c>
      <c r="G15" s="198">
        <v>0</v>
      </c>
      <c r="H15" s="198">
        <v>0</v>
      </c>
      <c r="I15" s="198">
        <f>J15</f>
        <v>0</v>
      </c>
      <c r="J15" s="198"/>
      <c r="K15" s="198">
        <f>L15</f>
        <v>0</v>
      </c>
      <c r="L15" s="198">
        <f>L17+L12</f>
        <v>0</v>
      </c>
      <c r="M15" s="198">
        <f>N15</f>
        <v>25000</v>
      </c>
      <c r="N15" s="198">
        <f>N17+N12</f>
        <v>25000</v>
      </c>
      <c r="O15" s="198">
        <f>P15</f>
        <v>0</v>
      </c>
      <c r="P15" s="265">
        <f>P17+P12</f>
        <v>0</v>
      </c>
    </row>
    <row r="16" spans="1:16" s="31" customFormat="1" ht="12.75">
      <c r="A16" s="71" t="s">
        <v>50</v>
      </c>
      <c r="B16" s="264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265"/>
    </row>
    <row r="17" spans="1:16" s="31" customFormat="1" ht="12.75">
      <c r="A17" s="71" t="s">
        <v>141</v>
      </c>
      <c r="B17" s="264">
        <f>B19</f>
        <v>255300</v>
      </c>
      <c r="C17" s="264">
        <f aca="true" t="shared" si="10" ref="C17:P17">C19</f>
        <v>0</v>
      </c>
      <c r="D17" s="264">
        <f t="shared" si="10"/>
        <v>0</v>
      </c>
      <c r="E17" s="264">
        <f t="shared" si="10"/>
        <v>230300</v>
      </c>
      <c r="F17" s="264">
        <f t="shared" si="10"/>
        <v>230300</v>
      </c>
      <c r="G17" s="264">
        <f t="shared" si="10"/>
        <v>0</v>
      </c>
      <c r="H17" s="264">
        <f t="shared" si="10"/>
        <v>0</v>
      </c>
      <c r="I17" s="264">
        <f t="shared" si="10"/>
        <v>0</v>
      </c>
      <c r="J17" s="264">
        <f t="shared" si="10"/>
        <v>0</v>
      </c>
      <c r="K17" s="264">
        <f t="shared" si="10"/>
        <v>0</v>
      </c>
      <c r="L17" s="264">
        <f t="shared" si="10"/>
        <v>0</v>
      </c>
      <c r="M17" s="264">
        <f t="shared" si="10"/>
        <v>25000</v>
      </c>
      <c r="N17" s="264">
        <f t="shared" si="10"/>
        <v>25000</v>
      </c>
      <c r="O17" s="264">
        <f t="shared" si="10"/>
        <v>0</v>
      </c>
      <c r="P17" s="264">
        <f t="shared" si="10"/>
        <v>0</v>
      </c>
    </row>
    <row r="18" spans="1:16" s="31" customFormat="1" ht="12.75">
      <c r="A18" s="72" t="s">
        <v>50</v>
      </c>
      <c r="B18" s="264"/>
      <c r="C18" s="198"/>
      <c r="D18" s="198"/>
      <c r="E18" s="198"/>
      <c r="F18" s="198"/>
      <c r="G18" s="198"/>
      <c r="H18" s="198"/>
      <c r="I18" s="198">
        <f t="shared" si="2"/>
        <v>0</v>
      </c>
      <c r="J18" s="198"/>
      <c r="K18" s="198">
        <f t="shared" si="3"/>
        <v>0</v>
      </c>
      <c r="L18" s="198"/>
      <c r="M18" s="198">
        <f t="shared" si="4"/>
        <v>0</v>
      </c>
      <c r="N18" s="198"/>
      <c r="O18" s="198">
        <f t="shared" si="5"/>
        <v>0</v>
      </c>
      <c r="P18" s="265"/>
    </row>
    <row r="19" spans="1:16" s="31" customFormat="1" ht="25.5">
      <c r="A19" s="196" t="s">
        <v>142</v>
      </c>
      <c r="B19" s="264">
        <f t="shared" si="6"/>
        <v>255300</v>
      </c>
      <c r="C19" s="198">
        <f t="shared" si="7"/>
        <v>0</v>
      </c>
      <c r="D19" s="198"/>
      <c r="E19" s="198">
        <f t="shared" si="8"/>
        <v>230300</v>
      </c>
      <c r="F19" s="198">
        <f>210300+45000-25000</f>
        <v>230300</v>
      </c>
      <c r="G19" s="198">
        <f t="shared" si="9"/>
        <v>0</v>
      </c>
      <c r="H19" s="198"/>
      <c r="I19" s="198">
        <f t="shared" si="2"/>
        <v>0</v>
      </c>
      <c r="J19" s="198"/>
      <c r="K19" s="198">
        <f t="shared" si="3"/>
        <v>0</v>
      </c>
      <c r="L19" s="198"/>
      <c r="M19" s="198">
        <f t="shared" si="4"/>
        <v>25000</v>
      </c>
      <c r="N19" s="198">
        <v>25000</v>
      </c>
      <c r="O19" s="198">
        <f t="shared" si="5"/>
        <v>0</v>
      </c>
      <c r="P19" s="265"/>
    </row>
    <row r="20" spans="1:16" s="31" customFormat="1" ht="25.5">
      <c r="A20" s="312" t="s">
        <v>48</v>
      </c>
      <c r="B20" s="264">
        <f t="shared" si="6"/>
        <v>1980000</v>
      </c>
      <c r="C20" s="198">
        <f t="shared" si="7"/>
        <v>1730000</v>
      </c>
      <c r="D20" s="198">
        <f>D21+D24</f>
        <v>1730000</v>
      </c>
      <c r="E20" s="198">
        <f aca="true" t="shared" si="11" ref="E20:P20">E21+E24</f>
        <v>0</v>
      </c>
      <c r="F20" s="198">
        <f t="shared" si="11"/>
        <v>0</v>
      </c>
      <c r="G20" s="198">
        <f t="shared" si="11"/>
        <v>0</v>
      </c>
      <c r="H20" s="198">
        <f t="shared" si="11"/>
        <v>0</v>
      </c>
      <c r="I20" s="198">
        <f t="shared" si="11"/>
        <v>0</v>
      </c>
      <c r="J20" s="198">
        <f t="shared" si="11"/>
        <v>0</v>
      </c>
      <c r="K20" s="198">
        <f t="shared" si="11"/>
        <v>70000</v>
      </c>
      <c r="L20" s="198">
        <f t="shared" si="11"/>
        <v>70000</v>
      </c>
      <c r="M20" s="198">
        <f t="shared" si="11"/>
        <v>0</v>
      </c>
      <c r="N20" s="198">
        <f t="shared" si="11"/>
        <v>0</v>
      </c>
      <c r="O20" s="198">
        <f t="shared" si="11"/>
        <v>180000</v>
      </c>
      <c r="P20" s="265">
        <f t="shared" si="11"/>
        <v>180000</v>
      </c>
    </row>
    <row r="21" spans="1:16" s="31" customFormat="1" ht="25.5">
      <c r="A21" s="71" t="s">
        <v>147</v>
      </c>
      <c r="B21" s="264">
        <f t="shared" si="6"/>
        <v>70000</v>
      </c>
      <c r="C21" s="198">
        <f t="shared" si="7"/>
        <v>0</v>
      </c>
      <c r="D21" s="198">
        <f>D22+D23</f>
        <v>0</v>
      </c>
      <c r="E21" s="198">
        <f t="shared" si="8"/>
        <v>0</v>
      </c>
      <c r="F21" s="198">
        <f>F22+F23</f>
        <v>0</v>
      </c>
      <c r="G21" s="198">
        <f t="shared" si="9"/>
        <v>0</v>
      </c>
      <c r="H21" s="198">
        <f>H22+H23</f>
        <v>0</v>
      </c>
      <c r="I21" s="198">
        <f t="shared" si="2"/>
        <v>0</v>
      </c>
      <c r="J21" s="198">
        <f>J22+J23</f>
        <v>0</v>
      </c>
      <c r="K21" s="198">
        <f t="shared" si="3"/>
        <v>70000</v>
      </c>
      <c r="L21" s="198">
        <f>L22+L23</f>
        <v>70000</v>
      </c>
      <c r="M21" s="198">
        <f t="shared" si="4"/>
        <v>0</v>
      </c>
      <c r="N21" s="198">
        <f>N22+N23</f>
        <v>0</v>
      </c>
      <c r="O21" s="198">
        <f t="shared" si="5"/>
        <v>0</v>
      </c>
      <c r="P21" s="265">
        <f>P22+P23</f>
        <v>0</v>
      </c>
    </row>
    <row r="22" spans="1:16" s="31" customFormat="1" ht="25.5">
      <c r="A22" s="72" t="s">
        <v>8</v>
      </c>
      <c r="B22" s="264">
        <f t="shared" si="6"/>
        <v>0</v>
      </c>
      <c r="C22" s="198">
        <f t="shared" si="7"/>
        <v>0</v>
      </c>
      <c r="D22" s="198"/>
      <c r="E22" s="198">
        <f t="shared" si="8"/>
        <v>0</v>
      </c>
      <c r="F22" s="198"/>
      <c r="G22" s="198">
        <f t="shared" si="9"/>
        <v>0</v>
      </c>
      <c r="H22" s="198"/>
      <c r="I22" s="198">
        <f t="shared" si="2"/>
        <v>0</v>
      </c>
      <c r="J22" s="198"/>
      <c r="K22" s="198">
        <f t="shared" si="3"/>
        <v>0</v>
      </c>
      <c r="L22" s="198"/>
      <c r="M22" s="198">
        <f t="shared" si="4"/>
        <v>0</v>
      </c>
      <c r="N22" s="198"/>
      <c r="O22" s="198">
        <f t="shared" si="5"/>
        <v>0</v>
      </c>
      <c r="P22" s="265"/>
    </row>
    <row r="23" spans="1:16" s="31" customFormat="1" ht="12.75">
      <c r="A23" s="72" t="s">
        <v>9</v>
      </c>
      <c r="B23" s="264">
        <f t="shared" si="6"/>
        <v>70000</v>
      </c>
      <c r="C23" s="198">
        <f t="shared" si="7"/>
        <v>0</v>
      </c>
      <c r="D23" s="198"/>
      <c r="E23" s="198">
        <f t="shared" si="8"/>
        <v>0</v>
      </c>
      <c r="F23" s="198"/>
      <c r="G23" s="198">
        <f t="shared" si="9"/>
        <v>0</v>
      </c>
      <c r="H23" s="198"/>
      <c r="I23" s="198">
        <f t="shared" si="2"/>
        <v>0</v>
      </c>
      <c r="J23" s="198"/>
      <c r="K23" s="198">
        <f t="shared" si="3"/>
        <v>70000</v>
      </c>
      <c r="L23" s="198">
        <v>70000</v>
      </c>
      <c r="M23" s="198">
        <f t="shared" si="4"/>
        <v>0</v>
      </c>
      <c r="N23" s="198"/>
      <c r="O23" s="198">
        <f t="shared" si="5"/>
        <v>0</v>
      </c>
      <c r="P23" s="265"/>
    </row>
    <row r="24" spans="1:16" s="31" customFormat="1" ht="12.75">
      <c r="A24" s="219" t="s">
        <v>10</v>
      </c>
      <c r="B24" s="264">
        <f t="shared" si="6"/>
        <v>1910000</v>
      </c>
      <c r="C24" s="198">
        <f t="shared" si="7"/>
        <v>1730000</v>
      </c>
      <c r="D24" s="198">
        <v>1730000</v>
      </c>
      <c r="E24" s="198">
        <f t="shared" si="8"/>
        <v>0</v>
      </c>
      <c r="F24" s="198"/>
      <c r="G24" s="198">
        <f t="shared" si="9"/>
        <v>0</v>
      </c>
      <c r="H24" s="198">
        <v>0</v>
      </c>
      <c r="I24" s="198">
        <f t="shared" si="2"/>
        <v>0</v>
      </c>
      <c r="J24" s="198"/>
      <c r="K24" s="198">
        <f t="shared" si="3"/>
        <v>0</v>
      </c>
      <c r="L24" s="198"/>
      <c r="M24" s="198">
        <f t="shared" si="4"/>
        <v>0</v>
      </c>
      <c r="N24" s="198"/>
      <c r="O24" s="198">
        <f t="shared" si="5"/>
        <v>180000</v>
      </c>
      <c r="P24" s="265">
        <v>180000</v>
      </c>
    </row>
    <row r="25" spans="1:16" ht="13.5" thickBot="1">
      <c r="A25" s="220"/>
      <c r="B25" s="266">
        <f t="shared" si="6"/>
        <v>0</v>
      </c>
      <c r="C25" s="267">
        <f t="shared" si="7"/>
        <v>0</v>
      </c>
      <c r="D25" s="267"/>
      <c r="E25" s="267">
        <f t="shared" si="8"/>
        <v>0</v>
      </c>
      <c r="F25" s="267"/>
      <c r="G25" s="267">
        <f t="shared" si="9"/>
        <v>0</v>
      </c>
      <c r="H25" s="267"/>
      <c r="I25" s="267">
        <f t="shared" si="2"/>
        <v>0</v>
      </c>
      <c r="J25" s="267"/>
      <c r="K25" s="267">
        <f t="shared" si="3"/>
        <v>0</v>
      </c>
      <c r="L25" s="267"/>
      <c r="M25" s="267">
        <f t="shared" si="4"/>
        <v>0</v>
      </c>
      <c r="N25" s="267"/>
      <c r="O25" s="267">
        <f t="shared" si="5"/>
        <v>0</v>
      </c>
      <c r="P25" s="268"/>
    </row>
  </sheetData>
  <mergeCells count="10">
    <mergeCell ref="K7:L7"/>
    <mergeCell ref="M7:N7"/>
    <mergeCell ref="A3:P3"/>
    <mergeCell ref="A4:P4"/>
    <mergeCell ref="B6:P6"/>
    <mergeCell ref="O7:P7"/>
    <mergeCell ref="C7:D7"/>
    <mergeCell ref="G7:H7"/>
    <mergeCell ref="E7:F7"/>
    <mergeCell ref="I7:J7"/>
  </mergeCells>
  <printOptions/>
  <pageMargins left="0" right="0" top="1" bottom="1" header="0.5" footer="0.5"/>
  <pageSetup firstPageNumber="24" useFirstPageNumber="1" horizontalDpi="600" verticalDpi="600" orientation="landscape" paperSize="9" scale="65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3"/>
  <sheetViews>
    <sheetView workbookViewId="0" topLeftCell="A1">
      <selection activeCell="C4" sqref="C4"/>
    </sheetView>
  </sheetViews>
  <sheetFormatPr defaultColWidth="9.140625" defaultRowHeight="12.75"/>
  <cols>
    <col min="1" max="1" width="38.28125" style="164" customWidth="1"/>
    <col min="2" max="2" width="47.28125" style="164" customWidth="1"/>
    <col min="3" max="3" width="15.57421875" style="164" customWidth="1"/>
    <col min="4" max="4" width="13.421875" style="164" bestFit="1" customWidth="1"/>
    <col min="5" max="5" width="15.140625" style="164" customWidth="1"/>
    <col min="6" max="16384" width="9.140625" style="164" customWidth="1"/>
  </cols>
  <sheetData>
    <row r="1" spans="1:7" ht="12.75">
      <c r="A1" s="330"/>
      <c r="B1" s="331"/>
      <c r="C1" s="332" t="s">
        <v>108</v>
      </c>
      <c r="G1" s="331"/>
    </row>
    <row r="2" spans="1:6" ht="14.25">
      <c r="A2" s="501" t="s">
        <v>12</v>
      </c>
      <c r="B2" s="501"/>
      <c r="C2" s="501"/>
      <c r="D2" s="333"/>
      <c r="E2" s="333"/>
      <c r="F2" s="333"/>
    </row>
    <row r="3" spans="1:6" ht="33" customHeight="1">
      <c r="A3" s="500" t="s">
        <v>195</v>
      </c>
      <c r="B3" s="500"/>
      <c r="C3" s="500"/>
      <c r="D3" s="333"/>
      <c r="E3" s="333"/>
      <c r="F3" s="333"/>
    </row>
    <row r="4" spans="1:6" ht="13.5" thickBot="1">
      <c r="A4" s="333"/>
      <c r="B4" s="333"/>
      <c r="C4" s="333"/>
      <c r="D4" s="333"/>
      <c r="E4" s="333"/>
      <c r="F4" s="333"/>
    </row>
    <row r="5" spans="1:3" ht="56.25" customHeight="1" thickBot="1">
      <c r="A5" s="334" t="s">
        <v>19</v>
      </c>
      <c r="B5" s="296" t="s">
        <v>26</v>
      </c>
      <c r="C5" s="335" t="s">
        <v>59</v>
      </c>
    </row>
    <row r="6" spans="1:5" ht="13.5" thickBot="1">
      <c r="A6" s="336"/>
      <c r="B6" s="337"/>
      <c r="C6" s="450">
        <f>C7+C23+C60+C115+C137+C144+C161+C167+C173+C190+C207+C224+C239+C245+C264</f>
        <v>11962600</v>
      </c>
      <c r="E6" s="338">
        <f>12002300-C6</f>
        <v>39700</v>
      </c>
    </row>
    <row r="7" spans="1:4" ht="15" thickBot="1">
      <c r="A7" s="506" t="s">
        <v>79</v>
      </c>
      <c r="B7" s="507"/>
      <c r="C7" s="339">
        <f>C8+C13+C18</f>
        <v>85000</v>
      </c>
      <c r="D7" s="338"/>
    </row>
    <row r="8" spans="1:3" ht="25.5">
      <c r="A8" s="340" t="s">
        <v>233</v>
      </c>
      <c r="B8" s="453" t="s">
        <v>77</v>
      </c>
      <c r="C8" s="398">
        <f>C9</f>
        <v>15000</v>
      </c>
    </row>
    <row r="9" spans="1:3" ht="27.75" customHeight="1">
      <c r="A9" s="276"/>
      <c r="B9" s="454" t="s">
        <v>247</v>
      </c>
      <c r="C9" s="167">
        <f>+C10</f>
        <v>15000</v>
      </c>
    </row>
    <row r="10" spans="1:3" ht="12.75">
      <c r="A10" s="276"/>
      <c r="B10" s="284" t="s">
        <v>248</v>
      </c>
      <c r="C10" s="167">
        <f>+C11</f>
        <v>15000</v>
      </c>
    </row>
    <row r="11" spans="1:3" ht="12.75">
      <c r="A11" s="276"/>
      <c r="B11" s="284" t="s">
        <v>249</v>
      </c>
      <c r="C11" s="167">
        <f>+C12</f>
        <v>15000</v>
      </c>
    </row>
    <row r="12" spans="1:3" ht="12.75">
      <c r="A12" s="276"/>
      <c r="B12" s="284" t="s">
        <v>10</v>
      </c>
      <c r="C12" s="167">
        <v>15000</v>
      </c>
    </row>
    <row r="13" spans="1:3" ht="18.75" customHeight="1">
      <c r="A13" s="343" t="s">
        <v>234</v>
      </c>
      <c r="B13" s="455" t="s">
        <v>81</v>
      </c>
      <c r="C13" s="452">
        <f>+C15</f>
        <v>20000</v>
      </c>
    </row>
    <row r="14" spans="1:3" ht="24" customHeight="1">
      <c r="A14" s="343"/>
      <c r="B14" s="454" t="s">
        <v>162</v>
      </c>
      <c r="C14" s="452"/>
    </row>
    <row r="15" spans="1:3" ht="12.75">
      <c r="A15" s="276"/>
      <c r="B15" s="284" t="s">
        <v>20</v>
      </c>
      <c r="C15" s="167">
        <f>+C16</f>
        <v>20000</v>
      </c>
    </row>
    <row r="16" spans="1:3" ht="12.75">
      <c r="A16" s="276"/>
      <c r="B16" s="284" t="s">
        <v>21</v>
      </c>
      <c r="C16" s="167">
        <f>+C17</f>
        <v>20000</v>
      </c>
    </row>
    <row r="17" spans="1:3" ht="12.75" customHeight="1">
      <c r="A17" s="276"/>
      <c r="B17" s="284" t="s">
        <v>23</v>
      </c>
      <c r="C17" s="167">
        <v>20000</v>
      </c>
    </row>
    <row r="18" spans="1:3" ht="30.75" customHeight="1">
      <c r="A18" s="343" t="s">
        <v>235</v>
      </c>
      <c r="B18" s="454" t="s">
        <v>82</v>
      </c>
      <c r="C18" s="167">
        <f>C19</f>
        <v>50000</v>
      </c>
    </row>
    <row r="19" spans="1:3" ht="54.75" customHeight="1">
      <c r="A19" s="276"/>
      <c r="B19" s="454" t="s">
        <v>250</v>
      </c>
      <c r="C19" s="452">
        <f>+C20</f>
        <v>50000</v>
      </c>
    </row>
    <row r="20" spans="1:3" ht="12.75">
      <c r="A20" s="276"/>
      <c r="B20" s="284" t="s">
        <v>20</v>
      </c>
      <c r="C20" s="167">
        <f>+C21</f>
        <v>50000</v>
      </c>
    </row>
    <row r="21" spans="1:3" ht="12.75">
      <c r="A21" s="276"/>
      <c r="B21" s="284" t="s">
        <v>21</v>
      </c>
      <c r="C21" s="167">
        <f>+C22</f>
        <v>50000</v>
      </c>
    </row>
    <row r="22" spans="1:3" ht="13.5" thickBot="1">
      <c r="A22" s="272"/>
      <c r="B22" s="293" t="s">
        <v>9</v>
      </c>
      <c r="C22" s="285">
        <v>50000</v>
      </c>
    </row>
    <row r="23" spans="1:3" ht="13.5" thickBot="1">
      <c r="A23" s="502" t="s">
        <v>158</v>
      </c>
      <c r="B23" s="503"/>
      <c r="C23" s="451">
        <f>C24</f>
        <v>2515300</v>
      </c>
    </row>
    <row r="24" spans="1:3" ht="12.75">
      <c r="A24" s="417" t="s">
        <v>236</v>
      </c>
      <c r="B24" s="367" t="s">
        <v>72</v>
      </c>
      <c r="C24" s="372">
        <f>C25+C29+C35+C40+C45+C50+C56</f>
        <v>2515300</v>
      </c>
    </row>
    <row r="25" spans="1:3" ht="27.75" customHeight="1">
      <c r="A25" s="418"/>
      <c r="B25" s="367" t="s">
        <v>163</v>
      </c>
      <c r="C25" s="356">
        <f>+C26</f>
        <v>1730000</v>
      </c>
    </row>
    <row r="26" spans="1:3" ht="12.75">
      <c r="A26" s="370"/>
      <c r="B26" s="276" t="s">
        <v>20</v>
      </c>
      <c r="C26" s="419">
        <f>+C27</f>
        <v>1730000</v>
      </c>
    </row>
    <row r="27" spans="1:3" ht="12.75">
      <c r="A27" s="370"/>
      <c r="B27" s="276" t="s">
        <v>21</v>
      </c>
      <c r="C27" s="419">
        <f>+C28</f>
        <v>1730000</v>
      </c>
    </row>
    <row r="28" spans="1:3" ht="12.75">
      <c r="A28" s="370"/>
      <c r="B28" s="276" t="s">
        <v>22</v>
      </c>
      <c r="C28" s="419">
        <f>1890000-160000</f>
        <v>1730000</v>
      </c>
    </row>
    <row r="29" spans="1:3" ht="38.25">
      <c r="A29" s="418"/>
      <c r="B29" s="367" t="s">
        <v>251</v>
      </c>
      <c r="C29" s="356">
        <f>+C30</f>
        <v>230300</v>
      </c>
    </row>
    <row r="30" spans="1:3" ht="12.75">
      <c r="A30" s="370"/>
      <c r="B30" s="276" t="s">
        <v>20</v>
      </c>
      <c r="C30" s="419">
        <f>+C31</f>
        <v>230300</v>
      </c>
    </row>
    <row r="31" spans="1:3" ht="12.75">
      <c r="A31" s="370"/>
      <c r="B31" s="276" t="s">
        <v>165</v>
      </c>
      <c r="C31" s="419">
        <f>+C32</f>
        <v>230300</v>
      </c>
    </row>
    <row r="32" spans="1:3" ht="25.5">
      <c r="A32" s="370"/>
      <c r="B32" s="344" t="s">
        <v>96</v>
      </c>
      <c r="C32" s="419">
        <f>C33</f>
        <v>230300</v>
      </c>
    </row>
    <row r="33" spans="1:3" ht="12.75">
      <c r="A33" s="370"/>
      <c r="B33" s="344" t="s">
        <v>141</v>
      </c>
      <c r="C33" s="419">
        <f>C34</f>
        <v>230300</v>
      </c>
    </row>
    <row r="34" spans="1:3" ht="12.75">
      <c r="A34" s="370"/>
      <c r="B34" s="276" t="s">
        <v>142</v>
      </c>
      <c r="C34" s="419">
        <v>230300</v>
      </c>
    </row>
    <row r="35" spans="1:3" ht="54" customHeight="1">
      <c r="A35" s="420"/>
      <c r="B35" s="367" t="s">
        <v>252</v>
      </c>
      <c r="C35" s="373">
        <f>+C36</f>
        <v>130000</v>
      </c>
    </row>
    <row r="36" spans="1:3" ht="12.75">
      <c r="A36" s="370"/>
      <c r="B36" s="276" t="s">
        <v>20</v>
      </c>
      <c r="C36" s="419">
        <f>+C37</f>
        <v>130000</v>
      </c>
    </row>
    <row r="37" spans="1:3" ht="12.75">
      <c r="A37" s="370"/>
      <c r="B37" s="276" t="s">
        <v>164</v>
      </c>
      <c r="C37" s="419">
        <f>+C38</f>
        <v>130000</v>
      </c>
    </row>
    <row r="38" spans="1:3" ht="12.75" customHeight="1">
      <c r="A38" s="370"/>
      <c r="B38" s="276" t="s">
        <v>51</v>
      </c>
      <c r="C38" s="419">
        <f>+C39</f>
        <v>130000</v>
      </c>
    </row>
    <row r="39" spans="1:3" ht="30.75" customHeight="1">
      <c r="A39" s="370"/>
      <c r="B39" s="344" t="s">
        <v>52</v>
      </c>
      <c r="C39" s="419">
        <v>130000</v>
      </c>
    </row>
    <row r="40" spans="1:3" ht="51" customHeight="1">
      <c r="A40" s="420"/>
      <c r="B40" s="367" t="s">
        <v>253</v>
      </c>
      <c r="C40" s="356">
        <f>C41</f>
        <v>150000</v>
      </c>
    </row>
    <row r="41" spans="1:3" ht="12.75">
      <c r="A41" s="370"/>
      <c r="B41" s="276" t="s">
        <v>20</v>
      </c>
      <c r="C41" s="421">
        <f>+C42</f>
        <v>150000</v>
      </c>
    </row>
    <row r="42" spans="1:3" ht="12.75">
      <c r="A42" s="370"/>
      <c r="B42" s="276" t="s">
        <v>164</v>
      </c>
      <c r="C42" s="419">
        <f>+C43</f>
        <v>150000</v>
      </c>
    </row>
    <row r="43" spans="1:3" ht="12.75">
      <c r="A43" s="370"/>
      <c r="B43" s="276" t="s">
        <v>51</v>
      </c>
      <c r="C43" s="419">
        <f>+C44</f>
        <v>150000</v>
      </c>
    </row>
    <row r="44" spans="1:3" ht="38.25">
      <c r="A44" s="370"/>
      <c r="B44" s="374" t="s">
        <v>52</v>
      </c>
      <c r="C44" s="419">
        <f>125000+25000</f>
        <v>150000</v>
      </c>
    </row>
    <row r="45" spans="1:3" ht="16.5" customHeight="1">
      <c r="A45" s="418"/>
      <c r="B45" s="367" t="s">
        <v>254</v>
      </c>
      <c r="C45" s="356">
        <f>+C46</f>
        <v>70000</v>
      </c>
    </row>
    <row r="46" spans="1:3" ht="12.75">
      <c r="A46" s="370"/>
      <c r="B46" s="276" t="s">
        <v>20</v>
      </c>
      <c r="C46" s="419">
        <f>+C47</f>
        <v>70000</v>
      </c>
    </row>
    <row r="47" spans="1:3" ht="12.75">
      <c r="A47" s="370"/>
      <c r="B47" s="276" t="s">
        <v>21</v>
      </c>
      <c r="C47" s="419">
        <f>+C48</f>
        <v>70000</v>
      </c>
    </row>
    <row r="48" spans="1:3" ht="12.75">
      <c r="A48" s="370"/>
      <c r="B48" s="345" t="s">
        <v>9</v>
      </c>
      <c r="C48" s="419">
        <v>70000</v>
      </c>
    </row>
    <row r="49" spans="1:3" ht="13.5" thickBot="1">
      <c r="A49" s="370"/>
      <c r="B49" s="272"/>
      <c r="C49" s="422"/>
    </row>
    <row r="50" spans="1:3" ht="25.5">
      <c r="A50" s="370"/>
      <c r="B50" s="342" t="s">
        <v>255</v>
      </c>
      <c r="C50" s="356">
        <f>+C51</f>
        <v>25000</v>
      </c>
    </row>
    <row r="51" spans="1:3" ht="12.75">
      <c r="A51" s="370"/>
      <c r="B51" s="276" t="s">
        <v>20</v>
      </c>
      <c r="C51" s="419">
        <f>+C52</f>
        <v>25000</v>
      </c>
    </row>
    <row r="52" spans="1:3" ht="12.75">
      <c r="A52" s="370"/>
      <c r="B52" s="276" t="s">
        <v>165</v>
      </c>
      <c r="C52" s="419">
        <f>+C53</f>
        <v>25000</v>
      </c>
    </row>
    <row r="53" spans="1:3" ht="25.5">
      <c r="A53" s="370"/>
      <c r="B53" s="344" t="s">
        <v>96</v>
      </c>
      <c r="C53" s="419">
        <f>C54</f>
        <v>25000</v>
      </c>
    </row>
    <row r="54" spans="1:3" ht="12.75">
      <c r="A54" s="370"/>
      <c r="B54" s="344" t="s">
        <v>141</v>
      </c>
      <c r="C54" s="419">
        <f>C55</f>
        <v>25000</v>
      </c>
    </row>
    <row r="55" spans="1:3" ht="12.75">
      <c r="A55" s="370"/>
      <c r="B55" s="276" t="s">
        <v>142</v>
      </c>
      <c r="C55" s="419">
        <v>25000</v>
      </c>
    </row>
    <row r="56" spans="1:3" ht="27.75" customHeight="1">
      <c r="A56" s="418"/>
      <c r="B56" s="367" t="s">
        <v>256</v>
      </c>
      <c r="C56" s="356">
        <f>+C57</f>
        <v>180000</v>
      </c>
    </row>
    <row r="57" spans="1:3" ht="12.75">
      <c r="A57" s="370"/>
      <c r="B57" s="276" t="s">
        <v>20</v>
      </c>
      <c r="C57" s="419">
        <f>+C58</f>
        <v>180000</v>
      </c>
    </row>
    <row r="58" spans="1:3" ht="12.75">
      <c r="A58" s="370"/>
      <c r="B58" s="276" t="s">
        <v>21</v>
      </c>
      <c r="C58" s="419">
        <f>+C59</f>
        <v>180000</v>
      </c>
    </row>
    <row r="59" spans="1:3" ht="13.5" thickBot="1">
      <c r="A59" s="423"/>
      <c r="B59" s="272" t="s">
        <v>22</v>
      </c>
      <c r="C59" s="422">
        <v>180000</v>
      </c>
    </row>
    <row r="60" spans="1:3" ht="13.5" thickBot="1">
      <c r="A60" s="504" t="s">
        <v>61</v>
      </c>
      <c r="B60" s="505"/>
      <c r="C60" s="424">
        <f>C71+C81+C91+C96+C101+C106+C61+C86</f>
        <v>1473200</v>
      </c>
    </row>
    <row r="61" spans="1:4" ht="25.5">
      <c r="A61" s="417" t="s">
        <v>237</v>
      </c>
      <c r="B61" s="376" t="s">
        <v>40</v>
      </c>
      <c r="C61" s="372">
        <f>C67+C62</f>
        <v>660900</v>
      </c>
      <c r="D61" s="338"/>
    </row>
    <row r="62" spans="1:3" ht="14.25" customHeight="1">
      <c r="A62" s="420"/>
      <c r="B62" s="375" t="s">
        <v>202</v>
      </c>
      <c r="C62" s="372">
        <f>C63</f>
        <v>345900</v>
      </c>
    </row>
    <row r="63" spans="1:3" ht="14.25" customHeight="1">
      <c r="A63" s="418"/>
      <c r="B63" s="347" t="s">
        <v>248</v>
      </c>
      <c r="C63" s="419">
        <f>+C64</f>
        <v>345900</v>
      </c>
    </row>
    <row r="64" spans="1:3" ht="14.25" customHeight="1">
      <c r="A64" s="418"/>
      <c r="B64" s="347" t="s">
        <v>249</v>
      </c>
      <c r="C64" s="419">
        <f>C65</f>
        <v>345900</v>
      </c>
    </row>
    <row r="65" spans="1:3" ht="14.25" customHeight="1">
      <c r="A65" s="418"/>
      <c r="B65" s="348" t="s">
        <v>232</v>
      </c>
      <c r="C65" s="419">
        <f>C66</f>
        <v>345900</v>
      </c>
    </row>
    <row r="66" spans="1:3" ht="14.25" customHeight="1">
      <c r="A66" s="418"/>
      <c r="B66" s="349" t="s">
        <v>8</v>
      </c>
      <c r="C66" s="419">
        <v>345900</v>
      </c>
    </row>
    <row r="67" spans="1:3" ht="15" customHeight="1">
      <c r="A67" s="418"/>
      <c r="B67" s="375" t="s">
        <v>203</v>
      </c>
      <c r="C67" s="372">
        <f>C68</f>
        <v>315000</v>
      </c>
    </row>
    <row r="68" spans="1:3" ht="12.75">
      <c r="A68" s="418"/>
      <c r="B68" s="347" t="s">
        <v>248</v>
      </c>
      <c r="C68" s="419">
        <f>+C69</f>
        <v>315000</v>
      </c>
    </row>
    <row r="69" spans="1:3" ht="12.75">
      <c r="A69" s="418"/>
      <c r="B69" s="347" t="s">
        <v>249</v>
      </c>
      <c r="C69" s="419">
        <f>C70</f>
        <v>315000</v>
      </c>
    </row>
    <row r="70" spans="1:3" ht="13.5" thickBot="1">
      <c r="A70" s="425"/>
      <c r="B70" s="349" t="s">
        <v>9</v>
      </c>
      <c r="C70" s="419">
        <v>315000</v>
      </c>
    </row>
    <row r="71" spans="1:3" ht="14.25" customHeight="1">
      <c r="A71" s="420" t="s">
        <v>238</v>
      </c>
      <c r="B71" s="377" t="s">
        <v>62</v>
      </c>
      <c r="C71" s="356">
        <f>C72+C77</f>
        <v>136000</v>
      </c>
    </row>
    <row r="72" spans="1:3" ht="14.25" customHeight="1">
      <c r="A72" s="420"/>
      <c r="B72" s="375" t="s">
        <v>167</v>
      </c>
      <c r="C72" s="372">
        <f>C73</f>
        <v>56000</v>
      </c>
    </row>
    <row r="73" spans="1:3" ht="14.25" customHeight="1">
      <c r="A73" s="418"/>
      <c r="B73" s="347" t="s">
        <v>20</v>
      </c>
      <c r="C73" s="419">
        <f>+C74</f>
        <v>56000</v>
      </c>
    </row>
    <row r="74" spans="1:3" ht="14.25" customHeight="1">
      <c r="A74" s="418"/>
      <c r="B74" s="352" t="s">
        <v>21</v>
      </c>
      <c r="C74" s="353">
        <f>C75</f>
        <v>56000</v>
      </c>
    </row>
    <row r="75" spans="1:3" ht="14.25" customHeight="1">
      <c r="A75" s="418"/>
      <c r="B75" s="354" t="s">
        <v>232</v>
      </c>
      <c r="C75" s="353">
        <f>C76</f>
        <v>56000</v>
      </c>
    </row>
    <row r="76" spans="1:3" ht="14.25" customHeight="1">
      <c r="A76" s="418"/>
      <c r="B76" s="355" t="s">
        <v>8</v>
      </c>
      <c r="C76" s="353">
        <v>56000</v>
      </c>
    </row>
    <row r="77" spans="1:3" ht="14.25" customHeight="1">
      <c r="A77" s="418"/>
      <c r="B77" s="375" t="s">
        <v>41</v>
      </c>
      <c r="C77" s="353">
        <f>C78</f>
        <v>80000</v>
      </c>
    </row>
    <row r="78" spans="1:3" ht="14.25" customHeight="1">
      <c r="A78" s="418"/>
      <c r="B78" s="347" t="s">
        <v>20</v>
      </c>
      <c r="C78" s="378">
        <f>C79</f>
        <v>80000</v>
      </c>
    </row>
    <row r="79" spans="1:3" ht="14.25" customHeight="1">
      <c r="A79" s="418"/>
      <c r="B79" s="352" t="s">
        <v>21</v>
      </c>
      <c r="C79" s="353">
        <f>C80</f>
        <v>80000</v>
      </c>
    </row>
    <row r="80" spans="1:3" ht="14.25" customHeight="1" thickBot="1">
      <c r="A80" s="418"/>
      <c r="B80" s="276" t="s">
        <v>22</v>
      </c>
      <c r="C80" s="379">
        <v>80000</v>
      </c>
    </row>
    <row r="81" spans="1:3" ht="14.25" customHeight="1">
      <c r="A81" s="417" t="s">
        <v>239</v>
      </c>
      <c r="B81" s="377" t="s">
        <v>45</v>
      </c>
      <c r="C81" s="356">
        <f>C82</f>
        <v>161300</v>
      </c>
    </row>
    <row r="82" spans="1:3" ht="14.25" customHeight="1">
      <c r="A82" s="420"/>
      <c r="B82" s="375" t="s">
        <v>166</v>
      </c>
      <c r="C82" s="372">
        <f>C83</f>
        <v>161300</v>
      </c>
    </row>
    <row r="83" spans="1:3" ht="14.25" customHeight="1">
      <c r="A83" s="418"/>
      <c r="B83" s="347" t="s">
        <v>20</v>
      </c>
      <c r="C83" s="419">
        <f>+C84</f>
        <v>161300</v>
      </c>
    </row>
    <row r="84" spans="1:3" ht="14.25" customHeight="1">
      <c r="A84" s="418"/>
      <c r="B84" s="347" t="s">
        <v>21</v>
      </c>
      <c r="C84" s="419">
        <f>C85</f>
        <v>161300</v>
      </c>
    </row>
    <row r="85" spans="1:3" ht="14.25" customHeight="1" thickBot="1">
      <c r="A85" s="418"/>
      <c r="B85" s="347" t="s">
        <v>22</v>
      </c>
      <c r="C85" s="419">
        <v>161300</v>
      </c>
    </row>
    <row r="86" spans="1:3" ht="14.25" customHeight="1" thickBot="1">
      <c r="A86" s="417" t="s">
        <v>275</v>
      </c>
      <c r="B86" s="415" t="s">
        <v>272</v>
      </c>
      <c r="C86" s="426">
        <f>C87</f>
        <v>23800</v>
      </c>
    </row>
    <row r="87" spans="1:3" ht="14.25" customHeight="1">
      <c r="A87" s="420"/>
      <c r="B87" s="413" t="s">
        <v>166</v>
      </c>
      <c r="C87" s="414">
        <f>C88</f>
        <v>23800</v>
      </c>
    </row>
    <row r="88" spans="1:3" ht="14.25" customHeight="1">
      <c r="A88" s="418"/>
      <c r="B88" s="347" t="s">
        <v>20</v>
      </c>
      <c r="C88" s="419">
        <f>+C89</f>
        <v>23800</v>
      </c>
    </row>
    <row r="89" spans="1:3" ht="14.25" customHeight="1">
      <c r="A89" s="418"/>
      <c r="B89" s="347" t="s">
        <v>21</v>
      </c>
      <c r="C89" s="419">
        <f>C90</f>
        <v>23800</v>
      </c>
    </row>
    <row r="90" spans="1:3" ht="14.25" customHeight="1" thickBot="1">
      <c r="A90" s="418"/>
      <c r="B90" s="347" t="s">
        <v>22</v>
      </c>
      <c r="C90" s="419">
        <v>23800</v>
      </c>
    </row>
    <row r="91" spans="1:3" ht="14.25" customHeight="1">
      <c r="A91" s="417" t="s">
        <v>240</v>
      </c>
      <c r="B91" s="377" t="s">
        <v>87</v>
      </c>
      <c r="C91" s="356">
        <f>C92</f>
        <v>25200</v>
      </c>
    </row>
    <row r="92" spans="1:3" ht="14.25" customHeight="1">
      <c r="A92" s="420"/>
      <c r="B92" s="375" t="s">
        <v>196</v>
      </c>
      <c r="C92" s="372">
        <f>C93</f>
        <v>25200</v>
      </c>
    </row>
    <row r="93" spans="1:3" ht="14.25" customHeight="1">
      <c r="A93" s="370"/>
      <c r="B93" s="358" t="s">
        <v>20</v>
      </c>
      <c r="C93" s="419">
        <f>+C94</f>
        <v>25200</v>
      </c>
    </row>
    <row r="94" spans="1:3" ht="14.25" customHeight="1">
      <c r="A94" s="370"/>
      <c r="B94" s="358" t="s">
        <v>21</v>
      </c>
      <c r="C94" s="419">
        <f>C95</f>
        <v>25200</v>
      </c>
    </row>
    <row r="95" spans="1:3" ht="14.25" customHeight="1" thickBot="1">
      <c r="A95" s="423"/>
      <c r="B95" s="358" t="s">
        <v>22</v>
      </c>
      <c r="C95" s="419">
        <v>25200</v>
      </c>
    </row>
    <row r="96" spans="1:3" ht="25.5">
      <c r="A96" s="417" t="s">
        <v>241</v>
      </c>
      <c r="B96" s="376" t="s">
        <v>65</v>
      </c>
      <c r="C96" s="356">
        <f>C97</f>
        <v>57000</v>
      </c>
    </row>
    <row r="97" spans="1:3" ht="14.25" customHeight="1">
      <c r="A97" s="420"/>
      <c r="B97" s="367" t="s">
        <v>196</v>
      </c>
      <c r="C97" s="372">
        <f>C98</f>
        <v>57000</v>
      </c>
    </row>
    <row r="98" spans="1:3" ht="14.25" customHeight="1">
      <c r="A98" s="370"/>
      <c r="B98" s="279" t="s">
        <v>20</v>
      </c>
      <c r="C98" s="419">
        <f>+C99</f>
        <v>57000</v>
      </c>
    </row>
    <row r="99" spans="1:3" ht="14.25" customHeight="1">
      <c r="A99" s="370"/>
      <c r="B99" s="279" t="s">
        <v>21</v>
      </c>
      <c r="C99" s="419">
        <f>C100</f>
        <v>57000</v>
      </c>
    </row>
    <row r="100" spans="1:3" ht="14.25" customHeight="1" thickBot="1">
      <c r="A100" s="370"/>
      <c r="B100" s="281" t="s">
        <v>22</v>
      </c>
      <c r="C100" s="419">
        <v>57000</v>
      </c>
    </row>
    <row r="101" spans="1:3" ht="25.5">
      <c r="A101" s="427" t="s">
        <v>242</v>
      </c>
      <c r="B101" s="359" t="s">
        <v>24</v>
      </c>
      <c r="C101" s="428">
        <f>C102</f>
        <v>370000</v>
      </c>
    </row>
    <row r="102" spans="1:3" ht="21.75" customHeight="1">
      <c r="A102" s="418"/>
      <c r="B102" s="368" t="s">
        <v>25</v>
      </c>
      <c r="C102" s="369">
        <f>C103</f>
        <v>370000</v>
      </c>
    </row>
    <row r="103" spans="1:3" ht="12.75">
      <c r="A103" s="370"/>
      <c r="B103" s="279" t="s">
        <v>20</v>
      </c>
      <c r="C103" s="371">
        <f>+C104</f>
        <v>370000</v>
      </c>
    </row>
    <row r="104" spans="1:3" ht="12.75">
      <c r="A104" s="370"/>
      <c r="B104" s="279" t="s">
        <v>21</v>
      </c>
      <c r="C104" s="371">
        <f>+C105</f>
        <v>370000</v>
      </c>
    </row>
    <row r="105" spans="1:3" ht="13.5" thickBot="1">
      <c r="A105" s="423"/>
      <c r="B105" s="281" t="s">
        <v>23</v>
      </c>
      <c r="C105" s="429">
        <v>370000</v>
      </c>
    </row>
    <row r="106" spans="1:3" ht="12.75">
      <c r="A106" s="430" t="s">
        <v>243</v>
      </c>
      <c r="B106" s="365" t="s">
        <v>68</v>
      </c>
      <c r="C106" s="431">
        <f>C107+C111</f>
        <v>39000</v>
      </c>
    </row>
    <row r="107" spans="1:3" ht="14.25" customHeight="1">
      <c r="A107" s="420"/>
      <c r="B107" s="367" t="s">
        <v>260</v>
      </c>
      <c r="C107" s="372">
        <f>C108</f>
        <v>9000</v>
      </c>
    </row>
    <row r="108" spans="1:3" ht="14.25" customHeight="1">
      <c r="A108" s="370"/>
      <c r="B108" s="279" t="s">
        <v>20</v>
      </c>
      <c r="C108" s="419">
        <f>+C109</f>
        <v>9000</v>
      </c>
    </row>
    <row r="109" spans="1:3" ht="14.25" customHeight="1">
      <c r="A109" s="370"/>
      <c r="B109" s="279" t="s">
        <v>21</v>
      </c>
      <c r="C109" s="419">
        <f>C110</f>
        <v>9000</v>
      </c>
    </row>
    <row r="110" spans="1:3" ht="14.25" customHeight="1">
      <c r="A110" s="370"/>
      <c r="B110" s="380" t="s">
        <v>9</v>
      </c>
      <c r="C110" s="419">
        <v>9000</v>
      </c>
    </row>
    <row r="111" spans="1:3" ht="25.5">
      <c r="A111" s="418"/>
      <c r="B111" s="367" t="s">
        <v>261</v>
      </c>
      <c r="C111" s="356">
        <f>C112</f>
        <v>30000</v>
      </c>
    </row>
    <row r="112" spans="1:3" ht="12.75">
      <c r="A112" s="370"/>
      <c r="B112" s="279" t="s">
        <v>20</v>
      </c>
      <c r="C112" s="419">
        <f>C113</f>
        <v>30000</v>
      </c>
    </row>
    <row r="113" spans="1:3" ht="12.75">
      <c r="A113" s="370"/>
      <c r="B113" s="279" t="s">
        <v>21</v>
      </c>
      <c r="C113" s="419">
        <f>C114</f>
        <v>30000</v>
      </c>
    </row>
    <row r="114" spans="1:3" ht="13.5" thickBot="1">
      <c r="A114" s="423"/>
      <c r="B114" s="360" t="s">
        <v>9</v>
      </c>
      <c r="C114" s="422">
        <v>30000</v>
      </c>
    </row>
    <row r="115" spans="1:3" ht="26.25" customHeight="1" thickBot="1">
      <c r="A115" s="496" t="s">
        <v>89</v>
      </c>
      <c r="B115" s="497"/>
      <c r="C115" s="424">
        <f>C121+C126+C133+C116</f>
        <v>1153500</v>
      </c>
    </row>
    <row r="116" spans="1:3" ht="25.5">
      <c r="A116" s="417" t="s">
        <v>244</v>
      </c>
      <c r="B116" s="382" t="s">
        <v>88</v>
      </c>
      <c r="C116" s="356">
        <f>C117</f>
        <v>35000</v>
      </c>
    </row>
    <row r="117" spans="1:3" ht="14.25" customHeight="1">
      <c r="A117" s="420"/>
      <c r="B117" s="383" t="s">
        <v>262</v>
      </c>
      <c r="C117" s="372">
        <f>C118</f>
        <v>35000</v>
      </c>
    </row>
    <row r="118" spans="1:3" ht="14.25" customHeight="1">
      <c r="A118" s="370"/>
      <c r="B118" s="358" t="s">
        <v>20</v>
      </c>
      <c r="C118" s="419">
        <f>+C119</f>
        <v>35000</v>
      </c>
    </row>
    <row r="119" spans="1:3" ht="14.25" customHeight="1">
      <c r="A119" s="370"/>
      <c r="B119" s="358" t="s">
        <v>21</v>
      </c>
      <c r="C119" s="419">
        <f>C120</f>
        <v>35000</v>
      </c>
    </row>
    <row r="120" spans="1:3" ht="14.25" customHeight="1" thickBot="1">
      <c r="A120" s="370"/>
      <c r="B120" s="351" t="s">
        <v>22</v>
      </c>
      <c r="C120" s="422">
        <v>35000</v>
      </c>
    </row>
    <row r="121" spans="1:3" ht="12.75">
      <c r="A121" s="427" t="s">
        <v>245</v>
      </c>
      <c r="B121" s="364" t="s">
        <v>83</v>
      </c>
      <c r="C121" s="419">
        <f>C122</f>
        <v>16000</v>
      </c>
    </row>
    <row r="122" spans="1:3" ht="14.25" customHeight="1">
      <c r="A122" s="420"/>
      <c r="B122" s="386" t="s">
        <v>263</v>
      </c>
      <c r="C122" s="372">
        <f>C123</f>
        <v>16000</v>
      </c>
    </row>
    <row r="123" spans="1:3" ht="14.25" customHeight="1">
      <c r="A123" s="370"/>
      <c r="B123" s="279" t="s">
        <v>20</v>
      </c>
      <c r="C123" s="419">
        <f>+C124</f>
        <v>16000</v>
      </c>
    </row>
    <row r="124" spans="1:3" ht="14.25" customHeight="1">
      <c r="A124" s="370"/>
      <c r="B124" s="279" t="s">
        <v>21</v>
      </c>
      <c r="C124" s="419">
        <f>C125</f>
        <v>16000</v>
      </c>
    </row>
    <row r="125" spans="1:3" ht="14.25" customHeight="1" thickBot="1">
      <c r="A125" s="370"/>
      <c r="B125" s="276" t="s">
        <v>22</v>
      </c>
      <c r="C125" s="419">
        <v>16000</v>
      </c>
    </row>
    <row r="126" spans="1:3" ht="25.5">
      <c r="A126" s="417" t="s">
        <v>235</v>
      </c>
      <c r="B126" s="385" t="s">
        <v>82</v>
      </c>
      <c r="C126" s="356">
        <f>C127</f>
        <v>1100000</v>
      </c>
    </row>
    <row r="127" spans="1:3" ht="14.25" customHeight="1">
      <c r="A127" s="420"/>
      <c r="B127" s="384" t="s">
        <v>171</v>
      </c>
      <c r="C127" s="356">
        <f>C129</f>
        <v>1100000</v>
      </c>
    </row>
    <row r="128" spans="1:3" ht="14.25" customHeight="1">
      <c r="A128" s="430"/>
      <c r="B128" s="279" t="s">
        <v>20</v>
      </c>
      <c r="C128" s="419"/>
    </row>
    <row r="129" spans="1:3" ht="14.25" customHeight="1">
      <c r="A129" s="430"/>
      <c r="B129" s="279" t="s">
        <v>49</v>
      </c>
      <c r="C129" s="419">
        <f>C130</f>
        <v>1100000</v>
      </c>
    </row>
    <row r="130" spans="1:3" ht="14.25" customHeight="1">
      <c r="A130" s="430"/>
      <c r="B130" s="279" t="s">
        <v>51</v>
      </c>
      <c r="C130" s="419">
        <f>C132</f>
        <v>1100000</v>
      </c>
    </row>
    <row r="131" spans="1:3" ht="14.25" customHeight="1" thickBot="1">
      <c r="A131" s="430"/>
      <c r="B131" s="272" t="s">
        <v>38</v>
      </c>
      <c r="C131" s="419"/>
    </row>
    <row r="132" spans="1:3" ht="25.5">
      <c r="A132" s="430"/>
      <c r="B132" s="363" t="s">
        <v>129</v>
      </c>
      <c r="C132" s="419">
        <v>1100000</v>
      </c>
    </row>
    <row r="133" spans="1:3" ht="25.5">
      <c r="A133" s="418"/>
      <c r="B133" s="386" t="s">
        <v>170</v>
      </c>
      <c r="C133" s="356">
        <f>C134</f>
        <v>2500</v>
      </c>
    </row>
    <row r="134" spans="1:3" ht="12.75">
      <c r="A134" s="370"/>
      <c r="B134" s="279" t="s">
        <v>20</v>
      </c>
      <c r="C134" s="419">
        <f>C135</f>
        <v>2500</v>
      </c>
    </row>
    <row r="135" spans="1:3" ht="12.75">
      <c r="A135" s="370"/>
      <c r="B135" s="279" t="s">
        <v>21</v>
      </c>
      <c r="C135" s="419">
        <f>C136</f>
        <v>2500</v>
      </c>
    </row>
    <row r="136" spans="1:3" ht="13.5" thickBot="1">
      <c r="A136" s="423"/>
      <c r="B136" s="272" t="s">
        <v>22</v>
      </c>
      <c r="C136" s="422">
        <v>2500</v>
      </c>
    </row>
    <row r="137" spans="1:3" ht="13.5" thickBot="1">
      <c r="A137" s="498" t="s">
        <v>128</v>
      </c>
      <c r="B137" s="499"/>
      <c r="C137" s="432">
        <f>C138</f>
        <v>187800</v>
      </c>
    </row>
    <row r="138" spans="1:4" ht="26.25" thickBot="1">
      <c r="A138" s="427" t="s">
        <v>237</v>
      </c>
      <c r="B138" s="366" t="s">
        <v>40</v>
      </c>
      <c r="C138" s="433">
        <f>C139</f>
        <v>187800</v>
      </c>
      <c r="D138" s="338"/>
    </row>
    <row r="139" spans="1:3" ht="15" customHeight="1">
      <c r="A139" s="370"/>
      <c r="B139" s="357" t="s">
        <v>264</v>
      </c>
      <c r="C139" s="434">
        <f>C140</f>
        <v>187800</v>
      </c>
    </row>
    <row r="140" spans="1:3" ht="12.75">
      <c r="A140" s="370"/>
      <c r="B140" s="358" t="s">
        <v>20</v>
      </c>
      <c r="C140" s="419">
        <f>+C141</f>
        <v>187800</v>
      </c>
    </row>
    <row r="141" spans="1:3" ht="12.75">
      <c r="A141" s="370"/>
      <c r="B141" s="358" t="s">
        <v>21</v>
      </c>
      <c r="C141" s="419">
        <f>C142</f>
        <v>187800</v>
      </c>
    </row>
    <row r="142" spans="1:3" ht="12.75">
      <c r="A142" s="370"/>
      <c r="B142" s="358" t="s">
        <v>22</v>
      </c>
      <c r="C142" s="419">
        <v>187800</v>
      </c>
    </row>
    <row r="143" spans="1:3" ht="13.5" thickBot="1">
      <c r="A143" s="423"/>
      <c r="B143" s="362"/>
      <c r="C143" s="429"/>
    </row>
    <row r="144" spans="1:3" ht="13.5" thickBot="1">
      <c r="A144" s="435" t="s">
        <v>130</v>
      </c>
      <c r="B144" s="361"/>
      <c r="C144" s="432">
        <f>C145+C154</f>
        <v>655000</v>
      </c>
    </row>
    <row r="145" spans="1:4" ht="25.5">
      <c r="A145" s="417" t="s">
        <v>237</v>
      </c>
      <c r="B145" s="364" t="s">
        <v>40</v>
      </c>
      <c r="C145" s="434">
        <f>C146+C150</f>
        <v>643600</v>
      </c>
      <c r="D145" s="338"/>
    </row>
    <row r="146" spans="1:3" ht="15" customHeight="1">
      <c r="A146" s="418"/>
      <c r="B146" s="397" t="s">
        <v>41</v>
      </c>
      <c r="C146" s="372">
        <f>C147</f>
        <v>157800</v>
      </c>
    </row>
    <row r="147" spans="1:3" ht="12.75">
      <c r="A147" s="418"/>
      <c r="B147" s="347" t="s">
        <v>20</v>
      </c>
      <c r="C147" s="419">
        <f>+C148</f>
        <v>157800</v>
      </c>
    </row>
    <row r="148" spans="1:3" ht="12.75">
      <c r="A148" s="418"/>
      <c r="B148" s="347" t="s">
        <v>21</v>
      </c>
      <c r="C148" s="419">
        <f>C149</f>
        <v>157800</v>
      </c>
    </row>
    <row r="149" spans="1:3" ht="12.75">
      <c r="A149" s="418"/>
      <c r="B149" s="347" t="s">
        <v>22</v>
      </c>
      <c r="C149" s="419">
        <v>157800</v>
      </c>
    </row>
    <row r="150" spans="1:3" ht="12.75">
      <c r="A150" s="418"/>
      <c r="B150" s="397" t="s">
        <v>265</v>
      </c>
      <c r="C150" s="356">
        <f>C151</f>
        <v>485800</v>
      </c>
    </row>
    <row r="151" spans="1:3" ht="12.75">
      <c r="A151" s="418"/>
      <c r="B151" s="347" t="s">
        <v>20</v>
      </c>
      <c r="C151" s="419">
        <f>C152</f>
        <v>485800</v>
      </c>
    </row>
    <row r="152" spans="1:3" ht="12.75">
      <c r="A152" s="418"/>
      <c r="B152" s="347" t="s">
        <v>21</v>
      </c>
      <c r="C152" s="419">
        <f>C153</f>
        <v>485800</v>
      </c>
    </row>
    <row r="153" spans="1:3" ht="13.5" thickBot="1">
      <c r="A153" s="425"/>
      <c r="B153" s="347" t="s">
        <v>23</v>
      </c>
      <c r="C153" s="419">
        <v>485800</v>
      </c>
    </row>
    <row r="154" spans="1:3" ht="25.5">
      <c r="A154" s="417" t="s">
        <v>246</v>
      </c>
      <c r="B154" s="387" t="s">
        <v>86</v>
      </c>
      <c r="C154" s="353">
        <f>C155</f>
        <v>11400</v>
      </c>
    </row>
    <row r="155" spans="1:3" ht="38.25">
      <c r="A155" s="420"/>
      <c r="B155" s="389" t="s">
        <v>266</v>
      </c>
      <c r="C155" s="353">
        <f>C157</f>
        <v>11400</v>
      </c>
    </row>
    <row r="156" spans="1:3" ht="14.25" customHeight="1">
      <c r="A156" s="420"/>
      <c r="B156" s="347" t="s">
        <v>20</v>
      </c>
      <c r="C156" s="419"/>
    </row>
    <row r="157" spans="1:3" ht="14.25" customHeight="1">
      <c r="A157" s="420"/>
      <c r="B157" s="347" t="s">
        <v>49</v>
      </c>
      <c r="C157" s="419">
        <f>C158</f>
        <v>11400</v>
      </c>
    </row>
    <row r="158" spans="1:3" ht="14.25" customHeight="1">
      <c r="A158" s="420"/>
      <c r="B158" s="347" t="s">
        <v>51</v>
      </c>
      <c r="C158" s="419">
        <f>C160</f>
        <v>11400</v>
      </c>
    </row>
    <row r="159" spans="1:3" ht="14.25" customHeight="1">
      <c r="A159" s="420"/>
      <c r="B159" s="347" t="s">
        <v>38</v>
      </c>
      <c r="C159" s="436"/>
    </row>
    <row r="160" spans="1:3" ht="39" thickBot="1">
      <c r="A160" s="420"/>
      <c r="B160" s="400" t="s">
        <v>52</v>
      </c>
      <c r="C160" s="437">
        <v>11400</v>
      </c>
    </row>
    <row r="161" spans="1:3" ht="13.5" thickBot="1">
      <c r="A161" s="438" t="s">
        <v>188</v>
      </c>
      <c r="B161" s="358"/>
      <c r="C161" s="439">
        <f>C162</f>
        <v>606100</v>
      </c>
    </row>
    <row r="162" spans="1:4" ht="25.5">
      <c r="A162" s="417" t="s">
        <v>237</v>
      </c>
      <c r="B162" s="396" t="s">
        <v>40</v>
      </c>
      <c r="C162" s="440">
        <f>C163</f>
        <v>606100</v>
      </c>
      <c r="D162" s="338" t="e">
        <f>C162+#REF!+C259</f>
        <v>#REF!</v>
      </c>
    </row>
    <row r="163" spans="1:3" ht="15" customHeight="1">
      <c r="A163" s="418"/>
      <c r="B163" s="397" t="s">
        <v>41</v>
      </c>
      <c r="C163" s="372">
        <f>C164</f>
        <v>606100</v>
      </c>
    </row>
    <row r="164" spans="1:3" ht="12.75">
      <c r="A164" s="418"/>
      <c r="B164" s="347" t="s">
        <v>20</v>
      </c>
      <c r="C164" s="419">
        <f>+C165</f>
        <v>606100</v>
      </c>
    </row>
    <row r="165" spans="1:3" ht="12.75">
      <c r="A165" s="418"/>
      <c r="B165" s="347" t="s">
        <v>21</v>
      </c>
      <c r="C165" s="419">
        <f>C166</f>
        <v>606100</v>
      </c>
    </row>
    <row r="166" spans="1:3" ht="13.5" thickBot="1">
      <c r="A166" s="425"/>
      <c r="B166" s="351" t="s">
        <v>22</v>
      </c>
      <c r="C166" s="422">
        <f>683700-77600</f>
        <v>606100</v>
      </c>
    </row>
    <row r="167" spans="1:3" ht="13.5" thickBot="1">
      <c r="A167" s="425" t="s">
        <v>189</v>
      </c>
      <c r="B167" s="381"/>
      <c r="C167" s="428">
        <f>C168</f>
        <v>553600</v>
      </c>
    </row>
    <row r="168" spans="1:4" ht="25.5">
      <c r="A168" s="417" t="s">
        <v>237</v>
      </c>
      <c r="B168" s="396" t="s">
        <v>40</v>
      </c>
      <c r="C168" s="440">
        <f>C169</f>
        <v>553600</v>
      </c>
      <c r="D168" s="338"/>
    </row>
    <row r="169" spans="1:3" ht="15" customHeight="1">
      <c r="A169" s="418"/>
      <c r="B169" s="397" t="s">
        <v>41</v>
      </c>
      <c r="C169" s="372">
        <f>C170</f>
        <v>553600</v>
      </c>
    </row>
    <row r="170" spans="1:3" ht="12.75">
      <c r="A170" s="418"/>
      <c r="B170" s="347" t="s">
        <v>20</v>
      </c>
      <c r="C170" s="419">
        <f>+C171</f>
        <v>553600</v>
      </c>
    </row>
    <row r="171" spans="1:3" ht="12.75">
      <c r="A171" s="418"/>
      <c r="B171" s="347" t="s">
        <v>21</v>
      </c>
      <c r="C171" s="419">
        <f>C172</f>
        <v>553600</v>
      </c>
    </row>
    <row r="172" spans="1:3" ht="13.5" thickBot="1">
      <c r="A172" s="425"/>
      <c r="B172" s="351" t="s">
        <v>22</v>
      </c>
      <c r="C172" s="422">
        <f>153200+44600+42000+63800+44000+30000+49000+45000+35000+47000</f>
        <v>553600</v>
      </c>
    </row>
    <row r="173" spans="1:3" ht="13.5" thickBot="1">
      <c r="A173" s="435" t="s">
        <v>190</v>
      </c>
      <c r="B173" s="381"/>
      <c r="C173" s="428">
        <f>C174+C183</f>
        <v>593100</v>
      </c>
    </row>
    <row r="174" spans="1:4" ht="25.5">
      <c r="A174" s="417" t="s">
        <v>237</v>
      </c>
      <c r="B174" s="396" t="s">
        <v>40</v>
      </c>
      <c r="C174" s="440">
        <f>C175+C179</f>
        <v>588100</v>
      </c>
      <c r="D174" s="338"/>
    </row>
    <row r="175" spans="1:3" ht="15" customHeight="1">
      <c r="A175" s="418"/>
      <c r="B175" s="397" t="s">
        <v>41</v>
      </c>
      <c r="C175" s="372">
        <f>C176</f>
        <v>216400</v>
      </c>
    </row>
    <row r="176" spans="1:3" ht="12.75">
      <c r="A176" s="418"/>
      <c r="B176" s="347" t="s">
        <v>20</v>
      </c>
      <c r="C176" s="419">
        <f>+C177</f>
        <v>216400</v>
      </c>
    </row>
    <row r="177" spans="1:3" ht="12.75">
      <c r="A177" s="418"/>
      <c r="B177" s="347" t="s">
        <v>21</v>
      </c>
      <c r="C177" s="419">
        <f>C178</f>
        <v>216400</v>
      </c>
    </row>
    <row r="178" spans="1:3" ht="12.75" customHeight="1">
      <c r="A178" s="418"/>
      <c r="B178" s="347" t="s">
        <v>22</v>
      </c>
      <c r="C178" s="419">
        <v>216400</v>
      </c>
    </row>
    <row r="179" spans="1:3" ht="12.75">
      <c r="A179" s="418"/>
      <c r="B179" s="397" t="s">
        <v>265</v>
      </c>
      <c r="C179" s="356">
        <f>C180</f>
        <v>371700</v>
      </c>
    </row>
    <row r="180" spans="1:3" ht="12.75">
      <c r="A180" s="418"/>
      <c r="B180" s="347" t="s">
        <v>20</v>
      </c>
      <c r="C180" s="419">
        <f>C181</f>
        <v>371700</v>
      </c>
    </row>
    <row r="181" spans="1:3" ht="12.75">
      <c r="A181" s="418"/>
      <c r="B181" s="347" t="s">
        <v>21</v>
      </c>
      <c r="C181" s="419">
        <f>C182</f>
        <v>371700</v>
      </c>
    </row>
    <row r="182" spans="1:3" ht="14.25" customHeight="1" thickBot="1">
      <c r="A182" s="418"/>
      <c r="B182" s="347" t="s">
        <v>23</v>
      </c>
      <c r="C182" s="419">
        <v>371700</v>
      </c>
    </row>
    <row r="183" spans="1:3" ht="25.5">
      <c r="A183" s="417" t="s">
        <v>246</v>
      </c>
      <c r="B183" s="403" t="s">
        <v>86</v>
      </c>
      <c r="C183" s="356">
        <f>C184</f>
        <v>5000</v>
      </c>
    </row>
    <row r="184" spans="1:3" ht="38.25">
      <c r="A184" s="420"/>
      <c r="B184" s="404" t="s">
        <v>266</v>
      </c>
      <c r="C184" s="356">
        <f>C186</f>
        <v>5000</v>
      </c>
    </row>
    <row r="185" spans="1:3" ht="14.25" customHeight="1">
      <c r="A185" s="420"/>
      <c r="B185" s="347" t="s">
        <v>20</v>
      </c>
      <c r="C185" s="419"/>
    </row>
    <row r="186" spans="1:3" ht="14.25" customHeight="1">
      <c r="A186" s="420"/>
      <c r="B186" s="347" t="s">
        <v>49</v>
      </c>
      <c r="C186" s="419">
        <f>C187</f>
        <v>5000</v>
      </c>
    </row>
    <row r="187" spans="1:3" ht="14.25" customHeight="1">
      <c r="A187" s="420"/>
      <c r="B187" s="347" t="s">
        <v>51</v>
      </c>
      <c r="C187" s="419">
        <f>C189</f>
        <v>5000</v>
      </c>
    </row>
    <row r="188" spans="1:3" ht="14.25" customHeight="1">
      <c r="A188" s="420"/>
      <c r="B188" s="405" t="s">
        <v>38</v>
      </c>
      <c r="C188" s="356"/>
    </row>
    <row r="189" spans="1:3" ht="39" thickBot="1">
      <c r="A189" s="420"/>
      <c r="B189" s="402" t="s">
        <v>52</v>
      </c>
      <c r="C189" s="441">
        <v>5000</v>
      </c>
    </row>
    <row r="190" spans="1:3" ht="13.5" thickBot="1">
      <c r="A190" s="435" t="s">
        <v>159</v>
      </c>
      <c r="B190" s="358"/>
      <c r="C190" s="439">
        <f>C191++C200</f>
        <v>707000</v>
      </c>
    </row>
    <row r="191" spans="1:4" ht="25.5">
      <c r="A191" s="417" t="s">
        <v>237</v>
      </c>
      <c r="B191" s="396" t="s">
        <v>40</v>
      </c>
      <c r="C191" s="440">
        <f>C192+C196</f>
        <v>627000</v>
      </c>
      <c r="D191" s="338"/>
    </row>
    <row r="192" spans="1:3" ht="15" customHeight="1">
      <c r="A192" s="418"/>
      <c r="B192" s="397" t="s">
        <v>41</v>
      </c>
      <c r="C192" s="372">
        <f>C193</f>
        <v>484800</v>
      </c>
    </row>
    <row r="193" spans="1:3" ht="12.75">
      <c r="A193" s="418"/>
      <c r="B193" s="347" t="s">
        <v>20</v>
      </c>
      <c r="C193" s="419">
        <f>+C194</f>
        <v>484800</v>
      </c>
    </row>
    <row r="194" spans="1:3" ht="12.75">
      <c r="A194" s="418"/>
      <c r="B194" s="347" t="s">
        <v>21</v>
      </c>
      <c r="C194" s="419">
        <f>C195</f>
        <v>484800</v>
      </c>
    </row>
    <row r="195" spans="1:3" ht="12.75" customHeight="1">
      <c r="A195" s="418"/>
      <c r="B195" s="347" t="s">
        <v>22</v>
      </c>
      <c r="C195" s="419">
        <v>484800</v>
      </c>
    </row>
    <row r="196" spans="1:3" ht="12.75">
      <c r="A196" s="418"/>
      <c r="B196" s="350" t="s">
        <v>267</v>
      </c>
      <c r="C196" s="419">
        <f>C197</f>
        <v>142200</v>
      </c>
    </row>
    <row r="197" spans="1:3" ht="12.75">
      <c r="A197" s="418"/>
      <c r="B197" s="347" t="s">
        <v>20</v>
      </c>
      <c r="C197" s="419">
        <f>C198</f>
        <v>142200</v>
      </c>
    </row>
    <row r="198" spans="1:3" ht="12.75">
      <c r="A198" s="418"/>
      <c r="B198" s="347" t="s">
        <v>21</v>
      </c>
      <c r="C198" s="419">
        <f>C199</f>
        <v>142200</v>
      </c>
    </row>
    <row r="199" spans="1:3" ht="13.5" thickBot="1">
      <c r="A199" s="425"/>
      <c r="B199" s="347" t="s">
        <v>23</v>
      </c>
      <c r="C199" s="419">
        <v>142200</v>
      </c>
    </row>
    <row r="200" spans="1:3" ht="25.5">
      <c r="A200" s="417" t="s">
        <v>246</v>
      </c>
      <c r="B200" s="392" t="s">
        <v>86</v>
      </c>
      <c r="C200" s="353">
        <f>C201</f>
        <v>80000</v>
      </c>
    </row>
    <row r="201" spans="1:3" ht="38.25">
      <c r="A201" s="420"/>
      <c r="B201" s="393" t="s">
        <v>266</v>
      </c>
      <c r="C201" s="353">
        <f>C203</f>
        <v>80000</v>
      </c>
    </row>
    <row r="202" spans="1:3" ht="14.25" customHeight="1">
      <c r="A202" s="420"/>
      <c r="B202" s="276" t="s">
        <v>20</v>
      </c>
      <c r="C202" s="419"/>
    </row>
    <row r="203" spans="1:3" ht="14.25" customHeight="1">
      <c r="A203" s="420"/>
      <c r="B203" s="276" t="s">
        <v>49</v>
      </c>
      <c r="C203" s="419">
        <f>C204</f>
        <v>80000</v>
      </c>
    </row>
    <row r="204" spans="1:3" ht="14.25" customHeight="1">
      <c r="A204" s="420"/>
      <c r="B204" s="347" t="s">
        <v>51</v>
      </c>
      <c r="C204" s="419">
        <f>C206</f>
        <v>80000</v>
      </c>
    </row>
    <row r="205" spans="1:3" ht="14.25" customHeight="1">
      <c r="A205" s="420"/>
      <c r="B205" s="347" t="s">
        <v>38</v>
      </c>
      <c r="C205" s="419"/>
    </row>
    <row r="206" spans="1:3" ht="30.75" customHeight="1" thickBot="1">
      <c r="A206" s="420"/>
      <c r="B206" s="351" t="s">
        <v>52</v>
      </c>
      <c r="C206" s="422">
        <v>80000</v>
      </c>
    </row>
    <row r="207" spans="1:3" ht="13.5" thickBot="1">
      <c r="A207" s="435" t="s">
        <v>191</v>
      </c>
      <c r="B207" s="358"/>
      <c r="C207" s="439">
        <f>C208+C217</f>
        <v>482600</v>
      </c>
    </row>
    <row r="208" spans="1:4" ht="25.5">
      <c r="A208" s="417" t="s">
        <v>237</v>
      </c>
      <c r="B208" s="390" t="s">
        <v>40</v>
      </c>
      <c r="C208" s="442">
        <f>C209+C213</f>
        <v>460000</v>
      </c>
      <c r="D208" s="338" t="e">
        <f>C208+#REF!+C302</f>
        <v>#REF!</v>
      </c>
    </row>
    <row r="209" spans="1:3" ht="15" customHeight="1">
      <c r="A209" s="418"/>
      <c r="B209" s="391" t="s">
        <v>166</v>
      </c>
      <c r="C209" s="388">
        <f>C210</f>
        <v>433000</v>
      </c>
    </row>
    <row r="210" spans="1:3" ht="12.75">
      <c r="A210" s="418"/>
      <c r="B210" s="347" t="s">
        <v>20</v>
      </c>
      <c r="C210" s="419">
        <f>+C211</f>
        <v>433000</v>
      </c>
    </row>
    <row r="211" spans="1:3" ht="12.75">
      <c r="A211" s="418"/>
      <c r="B211" s="347" t="s">
        <v>21</v>
      </c>
      <c r="C211" s="419">
        <f>C212</f>
        <v>433000</v>
      </c>
    </row>
    <row r="212" spans="1:3" ht="12.75" customHeight="1">
      <c r="A212" s="418"/>
      <c r="B212" s="347" t="s">
        <v>22</v>
      </c>
      <c r="C212" s="419">
        <v>433000</v>
      </c>
    </row>
    <row r="213" spans="1:3" ht="12.75">
      <c r="A213" s="418"/>
      <c r="B213" s="391" t="s">
        <v>268</v>
      </c>
      <c r="C213" s="353">
        <f>C214</f>
        <v>27000</v>
      </c>
    </row>
    <row r="214" spans="1:3" ht="12.75">
      <c r="A214" s="418"/>
      <c r="B214" s="347" t="s">
        <v>20</v>
      </c>
      <c r="C214" s="419">
        <f>C215</f>
        <v>27000</v>
      </c>
    </row>
    <row r="215" spans="1:3" ht="12.75">
      <c r="A215" s="418"/>
      <c r="B215" s="347" t="s">
        <v>21</v>
      </c>
      <c r="C215" s="419">
        <f>C216</f>
        <v>27000</v>
      </c>
    </row>
    <row r="216" spans="1:3" ht="13.5" thickBot="1">
      <c r="A216" s="418"/>
      <c r="B216" s="276" t="s">
        <v>23</v>
      </c>
      <c r="C216" s="419">
        <v>27000</v>
      </c>
    </row>
    <row r="217" spans="1:3" ht="13.5" thickBot="1">
      <c r="A217" s="417" t="s">
        <v>239</v>
      </c>
      <c r="B217" s="392" t="s">
        <v>45</v>
      </c>
      <c r="C217" s="353">
        <f>C218</f>
        <v>22600</v>
      </c>
    </row>
    <row r="218" spans="1:3" ht="38.25">
      <c r="A218" s="438"/>
      <c r="B218" s="391" t="s">
        <v>270</v>
      </c>
      <c r="C218" s="353">
        <f>C219</f>
        <v>22600</v>
      </c>
    </row>
    <row r="219" spans="1:3" ht="14.25" customHeight="1">
      <c r="A219" s="420"/>
      <c r="B219" s="276" t="s">
        <v>20</v>
      </c>
      <c r="C219" s="371">
        <f>C220</f>
        <v>22600</v>
      </c>
    </row>
    <row r="220" spans="1:3" ht="14.25" customHeight="1">
      <c r="A220" s="420"/>
      <c r="B220" s="276" t="s">
        <v>49</v>
      </c>
      <c r="C220" s="371">
        <f>C221</f>
        <v>22600</v>
      </c>
    </row>
    <row r="221" spans="1:3" ht="14.25" customHeight="1">
      <c r="A221" s="420"/>
      <c r="B221" s="276" t="s">
        <v>51</v>
      </c>
      <c r="C221" s="371">
        <f>C223</f>
        <v>22600</v>
      </c>
    </row>
    <row r="222" spans="1:3" ht="14.25" customHeight="1">
      <c r="A222" s="420"/>
      <c r="B222" s="394" t="s">
        <v>38</v>
      </c>
      <c r="C222" s="353"/>
    </row>
    <row r="223" spans="1:3" ht="39" thickBot="1">
      <c r="A223" s="443"/>
      <c r="B223" s="395" t="s">
        <v>52</v>
      </c>
      <c r="C223" s="444">
        <v>22600</v>
      </c>
    </row>
    <row r="224" spans="1:3" ht="13.5" thickBot="1">
      <c r="A224" s="435" t="s">
        <v>192</v>
      </c>
      <c r="B224" s="358"/>
      <c r="C224" s="439">
        <f>C225+C234</f>
        <v>1292100</v>
      </c>
    </row>
    <row r="225" spans="1:4" ht="25.5">
      <c r="A225" s="417" t="s">
        <v>237</v>
      </c>
      <c r="B225" s="390" t="s">
        <v>40</v>
      </c>
      <c r="C225" s="442">
        <f>C226+C230</f>
        <v>709100</v>
      </c>
      <c r="D225" s="338"/>
    </row>
    <row r="226" spans="1:3" ht="15" customHeight="1">
      <c r="A226" s="418"/>
      <c r="B226" s="391" t="s">
        <v>41</v>
      </c>
      <c r="C226" s="388">
        <f>C227</f>
        <v>315100</v>
      </c>
    </row>
    <row r="227" spans="1:3" ht="12.75">
      <c r="A227" s="418"/>
      <c r="B227" s="347" t="s">
        <v>20</v>
      </c>
      <c r="C227" s="419">
        <f>+C228</f>
        <v>315100</v>
      </c>
    </row>
    <row r="228" spans="1:3" ht="12.75">
      <c r="A228" s="418"/>
      <c r="B228" s="347" t="s">
        <v>21</v>
      </c>
      <c r="C228" s="419">
        <f>C229</f>
        <v>315100</v>
      </c>
    </row>
    <row r="229" spans="1:3" ht="12.75" customHeight="1">
      <c r="A229" s="418"/>
      <c r="B229" s="347" t="s">
        <v>22</v>
      </c>
      <c r="C229" s="419">
        <v>315100</v>
      </c>
    </row>
    <row r="230" spans="1:3" ht="12.75">
      <c r="A230" s="418"/>
      <c r="B230" s="391" t="s">
        <v>269</v>
      </c>
      <c r="C230" s="353">
        <f>C231</f>
        <v>394000</v>
      </c>
    </row>
    <row r="231" spans="1:3" ht="12.75">
      <c r="A231" s="418"/>
      <c r="B231" s="347" t="s">
        <v>20</v>
      </c>
      <c r="C231" s="419">
        <f>C232</f>
        <v>394000</v>
      </c>
    </row>
    <row r="232" spans="1:3" ht="12.75">
      <c r="A232" s="418"/>
      <c r="B232" s="347" t="s">
        <v>21</v>
      </c>
      <c r="C232" s="419">
        <f>C233</f>
        <v>394000</v>
      </c>
    </row>
    <row r="233" spans="1:3" ht="13.5" thickBot="1">
      <c r="A233" s="425"/>
      <c r="B233" s="272" t="s">
        <v>23</v>
      </c>
      <c r="C233" s="419">
        <v>394000</v>
      </c>
    </row>
    <row r="234" spans="1:3" ht="26.25" thickBot="1">
      <c r="A234" s="445" t="s">
        <v>242</v>
      </c>
      <c r="B234" s="341" t="s">
        <v>24</v>
      </c>
      <c r="C234" s="428">
        <f>C235</f>
        <v>583000</v>
      </c>
    </row>
    <row r="235" spans="1:3" ht="21.75" customHeight="1">
      <c r="A235" s="418"/>
      <c r="B235" s="401" t="s">
        <v>25</v>
      </c>
      <c r="C235" s="416">
        <f>C236</f>
        <v>583000</v>
      </c>
    </row>
    <row r="236" spans="1:3" ht="12.75">
      <c r="A236" s="418"/>
      <c r="B236" s="276" t="s">
        <v>20</v>
      </c>
      <c r="C236" s="371">
        <f>+C237</f>
        <v>583000</v>
      </c>
    </row>
    <row r="237" spans="1:3" ht="12.75">
      <c r="A237" s="418"/>
      <c r="B237" s="276" t="s">
        <v>21</v>
      </c>
      <c r="C237" s="371">
        <f>+C238</f>
        <v>583000</v>
      </c>
    </row>
    <row r="238" spans="1:3" ht="13.5" thickBot="1">
      <c r="A238" s="425"/>
      <c r="B238" s="272" t="s">
        <v>23</v>
      </c>
      <c r="C238" s="429">
        <v>583000</v>
      </c>
    </row>
    <row r="239" spans="1:3" ht="13.5" thickBot="1">
      <c r="A239" s="435" t="s">
        <v>193</v>
      </c>
      <c r="B239" s="381"/>
      <c r="C239" s="428">
        <f>C274+C240</f>
        <v>547800</v>
      </c>
    </row>
    <row r="240" spans="1:4" ht="25.5">
      <c r="A240" s="417" t="s">
        <v>237</v>
      </c>
      <c r="B240" s="387" t="s">
        <v>40</v>
      </c>
      <c r="C240" s="388">
        <f>C241</f>
        <v>547800</v>
      </c>
      <c r="D240" s="338"/>
    </row>
    <row r="241" spans="1:3" ht="15" customHeight="1">
      <c r="A241" s="370"/>
      <c r="B241" s="350" t="s">
        <v>41</v>
      </c>
      <c r="C241" s="433">
        <f>C242</f>
        <v>547800</v>
      </c>
    </row>
    <row r="242" spans="1:3" ht="12.75">
      <c r="A242" s="370"/>
      <c r="B242" s="347" t="s">
        <v>20</v>
      </c>
      <c r="C242" s="419">
        <f>+C243</f>
        <v>547800</v>
      </c>
    </row>
    <row r="243" spans="1:3" ht="12.75">
      <c r="A243" s="370"/>
      <c r="B243" s="347" t="s">
        <v>21</v>
      </c>
      <c r="C243" s="419">
        <f>C244</f>
        <v>547800</v>
      </c>
    </row>
    <row r="244" spans="1:3" ht="12.75" customHeight="1" thickBot="1">
      <c r="A244" s="423"/>
      <c r="B244" s="347" t="s">
        <v>22</v>
      </c>
      <c r="C244" s="419">
        <v>547800</v>
      </c>
    </row>
    <row r="245" spans="1:3" ht="13.5" thickBot="1">
      <c r="A245" s="435" t="s">
        <v>131</v>
      </c>
      <c r="B245" s="381"/>
      <c r="C245" s="424">
        <f>C246+C251</f>
        <v>605600</v>
      </c>
    </row>
    <row r="246" spans="1:4" ht="25.5">
      <c r="A246" s="417" t="s">
        <v>237</v>
      </c>
      <c r="B246" s="390" t="s">
        <v>40</v>
      </c>
      <c r="C246" s="442">
        <f>C247</f>
        <v>588100</v>
      </c>
      <c r="D246" s="338" t="e">
        <f>C246+#REF!+C328</f>
        <v>#REF!</v>
      </c>
    </row>
    <row r="247" spans="1:3" ht="15" customHeight="1">
      <c r="A247" s="418"/>
      <c r="B247" s="391" t="s">
        <v>166</v>
      </c>
      <c r="C247" s="388">
        <f>C248</f>
        <v>588100</v>
      </c>
    </row>
    <row r="248" spans="1:3" ht="12.75">
      <c r="A248" s="418"/>
      <c r="B248" s="276" t="s">
        <v>20</v>
      </c>
      <c r="C248" s="419">
        <f>+C249</f>
        <v>588100</v>
      </c>
    </row>
    <row r="249" spans="1:3" ht="12.75">
      <c r="A249" s="418"/>
      <c r="B249" s="276" t="s">
        <v>21</v>
      </c>
      <c r="C249" s="419">
        <f>C250</f>
        <v>588100</v>
      </c>
    </row>
    <row r="250" spans="1:3" ht="12.75" customHeight="1" thickBot="1">
      <c r="A250" s="425"/>
      <c r="B250" s="276" t="s">
        <v>22</v>
      </c>
      <c r="C250" s="419">
        <v>588100</v>
      </c>
    </row>
    <row r="251" spans="1:3" ht="25.5">
      <c r="A251" s="417" t="s">
        <v>246</v>
      </c>
      <c r="B251" s="392" t="s">
        <v>86</v>
      </c>
      <c r="C251" s="353">
        <f>C252+C258</f>
        <v>17500</v>
      </c>
    </row>
    <row r="252" spans="1:3" ht="38.25">
      <c r="A252" s="420"/>
      <c r="B252" s="391" t="s">
        <v>266</v>
      </c>
      <c r="C252" s="353">
        <f>C254</f>
        <v>7500</v>
      </c>
    </row>
    <row r="253" spans="1:3" ht="14.25" customHeight="1">
      <c r="A253" s="420"/>
      <c r="B253" s="276" t="s">
        <v>20</v>
      </c>
      <c r="C253" s="419"/>
    </row>
    <row r="254" spans="1:3" ht="14.25" customHeight="1">
      <c r="A254" s="420"/>
      <c r="B254" s="276" t="s">
        <v>49</v>
      </c>
      <c r="C254" s="419">
        <f>C255</f>
        <v>7500</v>
      </c>
    </row>
    <row r="255" spans="1:3" ht="14.25" customHeight="1">
      <c r="A255" s="420"/>
      <c r="B255" s="276" t="s">
        <v>51</v>
      </c>
      <c r="C255" s="419">
        <f>C257</f>
        <v>7500</v>
      </c>
    </row>
    <row r="256" spans="1:3" ht="14.25" customHeight="1">
      <c r="A256" s="420"/>
      <c r="B256" s="276" t="s">
        <v>38</v>
      </c>
      <c r="C256" s="419"/>
    </row>
    <row r="257" spans="1:3" ht="38.25">
      <c r="A257" s="420"/>
      <c r="B257" s="399" t="s">
        <v>52</v>
      </c>
      <c r="C257" s="353">
        <v>7500</v>
      </c>
    </row>
    <row r="258" spans="1:3" ht="50.25" customHeight="1">
      <c r="A258" s="420"/>
      <c r="B258" s="391" t="s">
        <v>205</v>
      </c>
      <c r="C258" s="353">
        <f>C260</f>
        <v>10000</v>
      </c>
    </row>
    <row r="259" spans="1:3" ht="14.25" customHeight="1">
      <c r="A259" s="420"/>
      <c r="B259" s="346" t="s">
        <v>20</v>
      </c>
      <c r="C259" s="446"/>
    </row>
    <row r="260" spans="1:3" ht="14.25" customHeight="1">
      <c r="A260" s="420"/>
      <c r="B260" s="346" t="s">
        <v>49</v>
      </c>
      <c r="C260" s="419">
        <f>C261</f>
        <v>10000</v>
      </c>
    </row>
    <row r="261" spans="1:3" ht="14.25" customHeight="1">
      <c r="A261" s="420"/>
      <c r="B261" s="346" t="s">
        <v>51</v>
      </c>
      <c r="C261" s="419">
        <f>C263</f>
        <v>10000</v>
      </c>
    </row>
    <row r="262" spans="1:3" ht="14.25" customHeight="1">
      <c r="A262" s="420"/>
      <c r="B262" s="346" t="s">
        <v>38</v>
      </c>
      <c r="C262" s="419"/>
    </row>
    <row r="263" spans="1:3" ht="28.5" customHeight="1" thickBot="1">
      <c r="A263" s="420"/>
      <c r="B263" s="400" t="s">
        <v>52</v>
      </c>
      <c r="C263" s="422">
        <v>10000</v>
      </c>
    </row>
    <row r="264" spans="1:3" ht="13.5" thickBot="1">
      <c r="A264" s="435" t="s">
        <v>194</v>
      </c>
      <c r="B264" s="358"/>
      <c r="C264" s="439">
        <f>C265</f>
        <v>504900</v>
      </c>
    </row>
    <row r="265" spans="1:4" ht="25.5">
      <c r="A265" s="417" t="s">
        <v>237</v>
      </c>
      <c r="B265" s="396" t="s">
        <v>40</v>
      </c>
      <c r="C265" s="440">
        <f>C266+C270</f>
        <v>504900</v>
      </c>
      <c r="D265" s="338"/>
    </row>
    <row r="266" spans="1:3" ht="15" customHeight="1">
      <c r="A266" s="418"/>
      <c r="B266" s="397" t="s">
        <v>41</v>
      </c>
      <c r="C266" s="372">
        <f>C267</f>
        <v>409900</v>
      </c>
    </row>
    <row r="267" spans="1:3" ht="12.75">
      <c r="A267" s="418"/>
      <c r="B267" s="347" t="s">
        <v>20</v>
      </c>
      <c r="C267" s="419">
        <f>+C268</f>
        <v>409900</v>
      </c>
    </row>
    <row r="268" spans="1:3" ht="12.75">
      <c r="A268" s="418"/>
      <c r="B268" s="347" t="s">
        <v>21</v>
      </c>
      <c r="C268" s="419">
        <f>C269</f>
        <v>409900</v>
      </c>
    </row>
    <row r="269" spans="1:3" ht="12.75" customHeight="1">
      <c r="A269" s="418"/>
      <c r="B269" s="347" t="s">
        <v>22</v>
      </c>
      <c r="C269" s="419">
        <v>409900</v>
      </c>
    </row>
    <row r="270" spans="1:3" ht="12.75">
      <c r="A270" s="418"/>
      <c r="B270" s="350" t="s">
        <v>269</v>
      </c>
      <c r="C270" s="419">
        <f>C271</f>
        <v>95000</v>
      </c>
    </row>
    <row r="271" spans="1:3" ht="12.75">
      <c r="A271" s="418"/>
      <c r="B271" s="347" t="s">
        <v>20</v>
      </c>
      <c r="C271" s="419">
        <f>C272</f>
        <v>95000</v>
      </c>
    </row>
    <row r="272" spans="1:3" ht="12.75">
      <c r="A272" s="418"/>
      <c r="B272" s="347" t="s">
        <v>21</v>
      </c>
      <c r="C272" s="419">
        <f>C273</f>
        <v>95000</v>
      </c>
    </row>
    <row r="273" spans="1:3" ht="12.75">
      <c r="A273" s="447"/>
      <c r="B273" s="448" t="s">
        <v>23</v>
      </c>
      <c r="C273" s="449">
        <v>95000</v>
      </c>
    </row>
  </sheetData>
  <mergeCells count="7">
    <mergeCell ref="A115:B115"/>
    <mergeCell ref="A137:B137"/>
    <mergeCell ref="A3:C3"/>
    <mergeCell ref="A2:C2"/>
    <mergeCell ref="A23:B23"/>
    <mergeCell ref="A60:B60"/>
    <mergeCell ref="A7:B7"/>
  </mergeCells>
  <printOptions/>
  <pageMargins left="0.24" right="0.24" top="0.75" bottom="0.75" header="0.5" footer="0.5"/>
  <pageSetup firstPageNumber="26" useFirstPageNumber="1" horizontalDpi="600" verticalDpi="600" orientation="portrait" paperSize="9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B6" sqref="B6:D6"/>
    </sheetView>
  </sheetViews>
  <sheetFormatPr defaultColWidth="9.140625" defaultRowHeight="12.75"/>
  <cols>
    <col min="1" max="1" width="9.140625" style="164" customWidth="1"/>
    <col min="2" max="2" width="11.28125" style="164" customWidth="1"/>
    <col min="3" max="3" width="63.421875" style="164" customWidth="1"/>
    <col min="4" max="4" width="17.140625" style="164" customWidth="1"/>
    <col min="5" max="16384" width="9.140625" style="164" customWidth="1"/>
  </cols>
  <sheetData>
    <row r="1" ht="12.75">
      <c r="D1" s="164" t="s">
        <v>276</v>
      </c>
    </row>
    <row r="3" ht="12.75">
      <c r="D3" s="165" t="s">
        <v>33</v>
      </c>
    </row>
    <row r="4" ht="12.75">
      <c r="D4" s="165" t="s">
        <v>99</v>
      </c>
    </row>
    <row r="6" spans="2:4" ht="34.5" customHeight="1">
      <c r="B6" s="508" t="s">
        <v>226</v>
      </c>
      <c r="C6" s="508"/>
      <c r="D6" s="508"/>
    </row>
    <row r="7" spans="3:4" ht="12.75">
      <c r="C7" s="509"/>
      <c r="D7" s="509"/>
    </row>
    <row r="8" ht="13.5" thickBot="1">
      <c r="D8" s="164" t="s">
        <v>271</v>
      </c>
    </row>
    <row r="9" spans="1:4" s="273" customFormat="1" ht="51" customHeight="1" thickBot="1">
      <c r="A9" s="510" t="s">
        <v>27</v>
      </c>
      <c r="B9" s="511"/>
      <c r="C9" s="512" t="s">
        <v>107</v>
      </c>
      <c r="D9" s="514" t="s">
        <v>98</v>
      </c>
    </row>
    <row r="10" spans="1:4" s="273" customFormat="1" ht="51" customHeight="1" thickBot="1">
      <c r="A10" s="274" t="s">
        <v>257</v>
      </c>
      <c r="B10" s="274" t="s">
        <v>258</v>
      </c>
      <c r="C10" s="513"/>
      <c r="D10" s="515"/>
    </row>
    <row r="11" spans="1:4" s="273" customFormat="1" ht="25.5" customHeight="1">
      <c r="A11" s="275"/>
      <c r="B11" s="278"/>
      <c r="C11" s="286" t="s">
        <v>28</v>
      </c>
      <c r="D11" s="282">
        <f>D26+D36+D16+D24+D13</f>
        <v>416500</v>
      </c>
    </row>
    <row r="12" spans="1:4" ht="12.75">
      <c r="A12" s="276"/>
      <c r="B12" s="279"/>
      <c r="C12" s="287" t="s">
        <v>50</v>
      </c>
      <c r="D12" s="166"/>
    </row>
    <row r="13" spans="1:4" s="273" customFormat="1" ht="27" customHeight="1">
      <c r="A13" s="463" t="s">
        <v>29</v>
      </c>
      <c r="B13" s="461" t="s">
        <v>44</v>
      </c>
      <c r="C13" s="456" t="s">
        <v>207</v>
      </c>
      <c r="D13" s="457">
        <f>D15</f>
        <v>22600</v>
      </c>
    </row>
    <row r="14" spans="1:4" ht="15.75" customHeight="1">
      <c r="A14" s="276"/>
      <c r="B14" s="279"/>
      <c r="C14" s="290" t="s">
        <v>201</v>
      </c>
      <c r="D14" s="284"/>
    </row>
    <row r="15" spans="1:4" ht="42" customHeight="1" thickBot="1">
      <c r="A15" s="272"/>
      <c r="B15" s="281"/>
      <c r="C15" s="291" t="s">
        <v>259</v>
      </c>
      <c r="D15" s="285">
        <v>22600</v>
      </c>
    </row>
    <row r="16" spans="1:4" s="273" customFormat="1" ht="38.25" customHeight="1">
      <c r="A16" s="463" t="s">
        <v>84</v>
      </c>
      <c r="B16" s="461" t="s">
        <v>44</v>
      </c>
      <c r="C16" s="456" t="str">
        <f>1!C84</f>
        <v>01.ÐÐ Ñ³Ù³ÛÝùÝ»ñáõÙ ·³½³ýÇÏ³óÙ³Ý Çñ³Ï³Ý³óÙ³Ý Ýå³ï³Ïáí Ñ³Ù³ÛÝùÝ»ñÇÝ ëáõµí»ÝóÇ³Ý»ñÇ ïñ³Ù³¹ñáõÙ </v>
      </c>
      <c r="D16" s="458">
        <f>D18+D19+D20+D21+D22+D23</f>
        <v>103900</v>
      </c>
    </row>
    <row r="17" spans="1:4" ht="12.75">
      <c r="A17" s="276"/>
      <c r="B17" s="279"/>
      <c r="C17" s="290" t="s">
        <v>201</v>
      </c>
      <c r="D17" s="284"/>
    </row>
    <row r="18" spans="1:4" ht="12.75">
      <c r="A18" s="276"/>
      <c r="B18" s="279"/>
      <c r="C18" s="288" t="s">
        <v>97</v>
      </c>
      <c r="D18" s="191">
        <v>3800</v>
      </c>
    </row>
    <row r="19" spans="1:4" ht="12.75">
      <c r="A19" s="276"/>
      <c r="B19" s="279"/>
      <c r="C19" s="288" t="s">
        <v>90</v>
      </c>
      <c r="D19" s="191">
        <v>3100</v>
      </c>
    </row>
    <row r="20" spans="1:4" ht="12.75">
      <c r="A20" s="276"/>
      <c r="B20" s="279"/>
      <c r="C20" s="288" t="s">
        <v>91</v>
      </c>
      <c r="D20" s="191">
        <v>4500</v>
      </c>
    </row>
    <row r="21" spans="1:4" ht="12.75">
      <c r="A21" s="276"/>
      <c r="B21" s="279"/>
      <c r="C21" s="288" t="s">
        <v>92</v>
      </c>
      <c r="D21" s="191">
        <v>80000</v>
      </c>
    </row>
    <row r="22" spans="1:4" ht="12.75">
      <c r="A22" s="276"/>
      <c r="B22" s="279"/>
      <c r="C22" s="288" t="s">
        <v>93</v>
      </c>
      <c r="D22" s="191">
        <v>7500</v>
      </c>
    </row>
    <row r="23" spans="1:4" ht="12.75">
      <c r="A23" s="276"/>
      <c r="B23" s="279"/>
      <c r="C23" s="288" t="s">
        <v>206</v>
      </c>
      <c r="D23" s="191">
        <v>5000</v>
      </c>
    </row>
    <row r="24" spans="1:4" s="273" customFormat="1" ht="48" customHeight="1" thickBot="1">
      <c r="A24" s="465" t="s">
        <v>84</v>
      </c>
      <c r="B24" s="466" t="s">
        <v>44</v>
      </c>
      <c r="C24" s="467" t="str">
        <f>1!C90</f>
        <v>02.ì³Ûáó ÒáñÇ Ù³ñ½Ç ²½³ï»Ï ·ÛáõÕÇ ·³½³ï³ñÇ í»ñ³Ýáñá·Ù³Ý Ýå³ï³Ïáí  ²½³ï»Ï Ñ³Ù³ÛÝùÇÝ ëáõµí»ÝóÇ³ÛÇ ïñ³Ù³¹ñáõÙ</v>
      </c>
      <c r="D24" s="468">
        <f>D25</f>
        <v>10000</v>
      </c>
    </row>
    <row r="25" spans="1:4" ht="12.75" hidden="1">
      <c r="A25" s="276"/>
      <c r="B25" s="279"/>
      <c r="C25" s="464" t="s">
        <v>94</v>
      </c>
      <c r="D25" s="191">
        <v>10000</v>
      </c>
    </row>
    <row r="26" spans="1:4" s="273" customFormat="1" ht="53.25" customHeight="1">
      <c r="A26" s="460">
        <v>12</v>
      </c>
      <c r="B26" s="461" t="s">
        <v>64</v>
      </c>
      <c r="C26" s="456" t="s">
        <v>197</v>
      </c>
      <c r="D26" s="458">
        <f>SUM(D28:D35)</f>
        <v>150000</v>
      </c>
    </row>
    <row r="27" spans="1:4" ht="12.75">
      <c r="A27" s="276"/>
      <c r="B27" s="279"/>
      <c r="C27" s="469" t="s">
        <v>201</v>
      </c>
      <c r="D27" s="167"/>
    </row>
    <row r="28" spans="1:4" ht="12.75" hidden="1">
      <c r="A28" s="276"/>
      <c r="B28" s="279"/>
      <c r="C28" s="289"/>
      <c r="D28" s="167"/>
    </row>
    <row r="29" spans="1:4" ht="12.75">
      <c r="A29" s="276"/>
      <c r="B29" s="279"/>
      <c r="C29" s="289" t="s">
        <v>100</v>
      </c>
      <c r="D29" s="167">
        <v>30000</v>
      </c>
    </row>
    <row r="30" spans="1:4" ht="12.75">
      <c r="A30" s="276"/>
      <c r="B30" s="279"/>
      <c r="C30" s="289" t="s">
        <v>101</v>
      </c>
      <c r="D30" s="167">
        <v>15000</v>
      </c>
    </row>
    <row r="31" spans="1:4" ht="12.75">
      <c r="A31" s="276"/>
      <c r="B31" s="279"/>
      <c r="C31" s="289" t="s">
        <v>102</v>
      </c>
      <c r="D31" s="167">
        <v>50000</v>
      </c>
    </row>
    <row r="32" spans="1:4" ht="12.75">
      <c r="A32" s="276"/>
      <c r="B32" s="279"/>
      <c r="C32" s="289" t="s">
        <v>103</v>
      </c>
      <c r="D32" s="167">
        <v>15000</v>
      </c>
    </row>
    <row r="33" spans="1:4" ht="12.75">
      <c r="A33" s="276"/>
      <c r="B33" s="279"/>
      <c r="C33" s="289" t="s">
        <v>104</v>
      </c>
      <c r="D33" s="269">
        <v>10000</v>
      </c>
    </row>
    <row r="34" spans="1:4" ht="12.75">
      <c r="A34" s="276"/>
      <c r="B34" s="279"/>
      <c r="C34" s="289" t="s">
        <v>105</v>
      </c>
      <c r="D34" s="167">
        <v>5000</v>
      </c>
    </row>
    <row r="35" spans="1:4" s="253" customFormat="1" ht="12.75">
      <c r="A35" s="277"/>
      <c r="B35" s="280"/>
      <c r="C35" s="289" t="s">
        <v>199</v>
      </c>
      <c r="D35" s="283">
        <v>25000</v>
      </c>
    </row>
    <row r="36" spans="1:4" s="273" customFormat="1" ht="51.75" customHeight="1">
      <c r="A36" s="460">
        <v>12</v>
      </c>
      <c r="B36" s="461" t="s">
        <v>64</v>
      </c>
      <c r="C36" s="459" t="s">
        <v>218</v>
      </c>
      <c r="D36" s="462">
        <f>D38</f>
        <v>130000</v>
      </c>
    </row>
    <row r="37" spans="1:4" ht="12.75">
      <c r="A37" s="276"/>
      <c r="B37" s="279"/>
      <c r="C37" s="284" t="s">
        <v>50</v>
      </c>
      <c r="D37" s="167"/>
    </row>
    <row r="38" spans="1:4" ht="12.75">
      <c r="A38" s="276"/>
      <c r="B38" s="279"/>
      <c r="C38" s="289" t="s">
        <v>106</v>
      </c>
      <c r="D38" s="167">
        <v>130000</v>
      </c>
    </row>
    <row r="39" spans="1:4" ht="0.75" customHeight="1" thickBot="1">
      <c r="A39" s="272"/>
      <c r="B39" s="281"/>
      <c r="C39" s="293"/>
      <c r="D39" s="293"/>
    </row>
  </sheetData>
  <mergeCells count="5">
    <mergeCell ref="B6:D6"/>
    <mergeCell ref="C7:D7"/>
    <mergeCell ref="A9:B9"/>
    <mergeCell ref="C9:C10"/>
    <mergeCell ref="D9:D10"/>
  </mergeCells>
  <printOptions/>
  <pageMargins left="0.04" right="0" top="0.45" bottom="0.46" header="0.17" footer="0.17"/>
  <pageSetup firstPageNumber="39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0">
      <selection activeCell="A21" sqref="A21"/>
    </sheetView>
  </sheetViews>
  <sheetFormatPr defaultColWidth="9.140625" defaultRowHeight="12.75"/>
  <cols>
    <col min="1" max="1" width="44.00390625" style="250" bestFit="1" customWidth="1"/>
    <col min="2" max="2" width="12.00390625" style="230" bestFit="1" customWidth="1"/>
    <col min="3" max="3" width="11.28125" style="14" bestFit="1" customWidth="1"/>
    <col min="4" max="7" width="11.28125" style="14" customWidth="1"/>
    <col min="8" max="8" width="10.140625" style="14" customWidth="1"/>
    <col min="9" max="9" width="9.7109375" style="14" customWidth="1"/>
    <col min="10" max="10" width="8.8515625" style="14" customWidth="1"/>
    <col min="11" max="11" width="10.421875" style="14" customWidth="1"/>
    <col min="12" max="12" width="10.57421875" style="14" customWidth="1"/>
    <col min="13" max="13" width="9.28125" style="14" customWidth="1"/>
    <col min="14" max="16" width="10.00390625" style="14" customWidth="1"/>
    <col min="17" max="17" width="9.57421875" style="14" customWidth="1"/>
    <col min="18" max="18" width="9.140625" style="14" customWidth="1"/>
    <col min="19" max="19" width="9.421875" style="14" customWidth="1"/>
    <col min="20" max="20" width="11.28125" style="14" customWidth="1"/>
    <col min="21" max="21" width="8.7109375" style="14" customWidth="1"/>
    <col min="22" max="22" width="10.421875" style="14" customWidth="1"/>
    <col min="23" max="23" width="10.7109375" style="14" customWidth="1"/>
    <col min="24" max="24" width="8.8515625" style="14" bestFit="1" customWidth="1"/>
    <col min="25" max="16384" width="9.140625" style="14" customWidth="1"/>
  </cols>
  <sheetData>
    <row r="1" spans="1:23" ht="12.75">
      <c r="A1" s="229"/>
      <c r="G1" s="475" t="s">
        <v>15</v>
      </c>
      <c r="H1" s="475"/>
      <c r="Q1" s="17" t="s">
        <v>230</v>
      </c>
      <c r="V1" s="17" t="s">
        <v>230</v>
      </c>
      <c r="W1" s="17"/>
    </row>
    <row r="2" ht="10.5">
      <c r="A2" s="231"/>
    </row>
    <row r="4" ht="10.5">
      <c r="A4" s="231"/>
    </row>
    <row r="5" spans="1:23" ht="10.5">
      <c r="A5" s="478" t="s">
        <v>12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</row>
    <row r="6" spans="1:23" ht="37.5" customHeight="1">
      <c r="A6" s="252" t="s">
        <v>58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</row>
    <row r="7" ht="11.25" thickBot="1">
      <c r="A7" s="231"/>
    </row>
    <row r="8" spans="1:24" ht="11.25" thickBot="1">
      <c r="A8" s="232"/>
      <c r="B8" s="306" t="s">
        <v>55</v>
      </c>
      <c r="C8" s="307"/>
      <c r="D8" s="307"/>
      <c r="E8" s="307"/>
      <c r="F8" s="307"/>
      <c r="G8" s="307"/>
      <c r="H8" s="307"/>
      <c r="I8" s="307"/>
      <c r="J8" s="307"/>
      <c r="K8" s="306" t="s">
        <v>55</v>
      </c>
      <c r="L8" s="307"/>
      <c r="M8" s="307"/>
      <c r="N8" s="307"/>
      <c r="O8" s="307"/>
      <c r="P8" s="307"/>
      <c r="Q8" s="307"/>
      <c r="R8" s="307"/>
      <c r="S8" s="307"/>
      <c r="T8" s="306"/>
      <c r="U8" s="307" t="s">
        <v>55</v>
      </c>
      <c r="V8" s="307"/>
      <c r="W8" s="307"/>
      <c r="X8" s="233"/>
    </row>
    <row r="9" spans="1:24" ht="42.75" customHeight="1" thickBot="1">
      <c r="A9" s="234"/>
      <c r="B9" s="235"/>
      <c r="C9" s="476" t="s">
        <v>7</v>
      </c>
      <c r="D9" s="477"/>
      <c r="E9" s="477"/>
      <c r="F9" s="477"/>
      <c r="G9" s="477"/>
      <c r="H9" s="477"/>
      <c r="I9" s="237"/>
      <c r="J9" s="237"/>
      <c r="K9" s="236" t="s">
        <v>7</v>
      </c>
      <c r="L9" s="237"/>
      <c r="M9" s="237"/>
      <c r="N9" s="237"/>
      <c r="O9" s="476" t="s">
        <v>6</v>
      </c>
      <c r="P9" s="477"/>
      <c r="Q9" s="477"/>
      <c r="R9" s="477"/>
      <c r="S9" s="254"/>
      <c r="T9" s="479" t="s">
        <v>6</v>
      </c>
      <c r="U9" s="480"/>
      <c r="V9" s="480"/>
      <c r="W9" s="236" t="s">
        <v>13</v>
      </c>
      <c r="X9" s="238"/>
    </row>
    <row r="10" spans="1:24" ht="91.5" thickBot="1">
      <c r="A10" s="239" t="s">
        <v>2</v>
      </c>
      <c r="B10" s="240" t="s">
        <v>54</v>
      </c>
      <c r="C10" s="241" t="s">
        <v>5</v>
      </c>
      <c r="D10" s="241" t="s">
        <v>128</v>
      </c>
      <c r="E10" s="241" t="s">
        <v>172</v>
      </c>
      <c r="F10" s="324" t="s">
        <v>173</v>
      </c>
      <c r="G10" s="241" t="s">
        <v>174</v>
      </c>
      <c r="H10" s="241" t="s">
        <v>175</v>
      </c>
      <c r="I10" s="241" t="s">
        <v>176</v>
      </c>
      <c r="J10" s="241" t="s">
        <v>177</v>
      </c>
      <c r="K10" s="241" t="s">
        <v>60</v>
      </c>
      <c r="L10" s="241" t="s">
        <v>178</v>
      </c>
      <c r="M10" s="241" t="s">
        <v>179</v>
      </c>
      <c r="N10" s="241" t="s">
        <v>180</v>
      </c>
      <c r="O10" s="241" t="s">
        <v>5</v>
      </c>
      <c r="P10" s="241" t="s">
        <v>61</v>
      </c>
      <c r="Q10" s="241" t="s">
        <v>172</v>
      </c>
      <c r="R10" s="241" t="s">
        <v>175</v>
      </c>
      <c r="S10" s="241" t="s">
        <v>176</v>
      </c>
      <c r="T10" s="241" t="s">
        <v>177</v>
      </c>
      <c r="U10" s="241" t="s">
        <v>60</v>
      </c>
      <c r="V10" s="241" t="s">
        <v>180</v>
      </c>
      <c r="W10" s="241" t="s">
        <v>5</v>
      </c>
      <c r="X10" s="324" t="s">
        <v>61</v>
      </c>
    </row>
    <row r="11" spans="1:24" s="244" customFormat="1" ht="11.25" thickBot="1">
      <c r="A11" s="243" t="s">
        <v>3</v>
      </c>
      <c r="B11" s="328">
        <v>1</v>
      </c>
      <c r="C11" s="329">
        <v>12</v>
      </c>
      <c r="D11" s="329" t="s">
        <v>181</v>
      </c>
      <c r="E11" s="329">
        <v>13</v>
      </c>
      <c r="F11" s="329">
        <v>14</v>
      </c>
      <c r="G11" s="329">
        <v>15</v>
      </c>
      <c r="H11" s="329">
        <v>16</v>
      </c>
      <c r="I11" s="329">
        <v>17</v>
      </c>
      <c r="J11" s="329">
        <v>18</v>
      </c>
      <c r="K11" s="329">
        <v>19</v>
      </c>
      <c r="L11" s="329">
        <v>20</v>
      </c>
      <c r="M11" s="329">
        <v>21</v>
      </c>
      <c r="N11" s="329">
        <v>22</v>
      </c>
      <c r="O11" s="329">
        <v>74</v>
      </c>
      <c r="P11" s="329">
        <v>75</v>
      </c>
      <c r="Q11" s="329" t="s">
        <v>11</v>
      </c>
      <c r="R11" s="329" t="s">
        <v>183</v>
      </c>
      <c r="S11" s="329" t="s">
        <v>184</v>
      </c>
      <c r="T11" s="329" t="s">
        <v>185</v>
      </c>
      <c r="U11" s="329" t="s">
        <v>186</v>
      </c>
      <c r="V11" s="329" t="s">
        <v>187</v>
      </c>
      <c r="W11" s="329">
        <v>82</v>
      </c>
      <c r="X11" s="329">
        <v>83</v>
      </c>
    </row>
    <row r="12" spans="1:25" s="246" customFormat="1" ht="25.5">
      <c r="A12" s="322" t="s">
        <v>14</v>
      </c>
      <c r="B12" s="185">
        <f>B13</f>
        <v>6677000</v>
      </c>
      <c r="C12" s="101">
        <f aca="true" t="shared" si="0" ref="C12:N12">C13</f>
        <v>4500400</v>
      </c>
      <c r="D12" s="325">
        <f t="shared" si="0"/>
        <v>187800</v>
      </c>
      <c r="E12" s="259">
        <f t="shared" si="0"/>
        <v>157800</v>
      </c>
      <c r="F12" s="259">
        <f t="shared" si="0"/>
        <v>606100</v>
      </c>
      <c r="G12" s="259">
        <f t="shared" si="0"/>
        <v>553600</v>
      </c>
      <c r="H12" s="259">
        <f t="shared" si="0"/>
        <v>216400</v>
      </c>
      <c r="I12" s="259">
        <f t="shared" si="0"/>
        <v>484800</v>
      </c>
      <c r="J12" s="259">
        <f t="shared" si="0"/>
        <v>433000</v>
      </c>
      <c r="K12" s="259">
        <f t="shared" si="0"/>
        <v>315100</v>
      </c>
      <c r="L12" s="259">
        <f t="shared" si="0"/>
        <v>547800</v>
      </c>
      <c r="M12" s="259">
        <f t="shared" si="0"/>
        <v>588100</v>
      </c>
      <c r="N12" s="326">
        <f t="shared" si="0"/>
        <v>409900</v>
      </c>
      <c r="O12" s="327">
        <f aca="true" t="shared" si="1" ref="O12:O17">P12+Q12+R12+S12+T12+U12+V12</f>
        <v>1861600</v>
      </c>
      <c r="P12" s="327">
        <f>P13</f>
        <v>345900</v>
      </c>
      <c r="Q12" s="325">
        <f>Q13</f>
        <v>485800</v>
      </c>
      <c r="R12" s="259">
        <f>R13</f>
        <v>371700</v>
      </c>
      <c r="S12" s="259">
        <f aca="true" t="shared" si="2" ref="S12:X12">S13</f>
        <v>142200</v>
      </c>
      <c r="T12" s="259">
        <f t="shared" si="2"/>
        <v>27000</v>
      </c>
      <c r="U12" s="259">
        <f t="shared" si="2"/>
        <v>394000</v>
      </c>
      <c r="V12" s="259">
        <f t="shared" si="2"/>
        <v>95000</v>
      </c>
      <c r="W12" s="259">
        <f t="shared" si="2"/>
        <v>315000</v>
      </c>
      <c r="X12" s="259">
        <f t="shared" si="2"/>
        <v>315000</v>
      </c>
      <c r="Y12" s="245"/>
    </row>
    <row r="13" spans="1:25" s="248" customFormat="1" ht="25.5">
      <c r="A13" s="313" t="s">
        <v>229</v>
      </c>
      <c r="B13" s="177">
        <f>B14+B17</f>
        <v>6677000</v>
      </c>
      <c r="C13" s="79">
        <f>D13+E13+F13+G13+H13+I13+J13+K13+L13+M13+N13</f>
        <v>4500400</v>
      </c>
      <c r="D13" s="314">
        <f>D14+D17</f>
        <v>187800</v>
      </c>
      <c r="E13" s="29">
        <f aca="true" t="shared" si="3" ref="E13:X13">E14+E17</f>
        <v>157800</v>
      </c>
      <c r="F13" s="29">
        <f t="shared" si="3"/>
        <v>606100</v>
      </c>
      <c r="G13" s="29">
        <f t="shared" si="3"/>
        <v>553600</v>
      </c>
      <c r="H13" s="29">
        <f t="shared" si="3"/>
        <v>216400</v>
      </c>
      <c r="I13" s="29">
        <f t="shared" si="3"/>
        <v>484800</v>
      </c>
      <c r="J13" s="29">
        <f t="shared" si="3"/>
        <v>433000</v>
      </c>
      <c r="K13" s="29">
        <f t="shared" si="3"/>
        <v>315100</v>
      </c>
      <c r="L13" s="29">
        <f t="shared" si="3"/>
        <v>547800</v>
      </c>
      <c r="M13" s="29">
        <f t="shared" si="3"/>
        <v>588100</v>
      </c>
      <c r="N13" s="201">
        <f t="shared" si="3"/>
        <v>409900</v>
      </c>
      <c r="O13" s="256">
        <f t="shared" si="1"/>
        <v>1861600</v>
      </c>
      <c r="P13" s="256">
        <f t="shared" si="3"/>
        <v>345900</v>
      </c>
      <c r="Q13" s="314">
        <f t="shared" si="3"/>
        <v>485800</v>
      </c>
      <c r="R13" s="29">
        <f t="shared" si="3"/>
        <v>371700</v>
      </c>
      <c r="S13" s="29">
        <f t="shared" si="3"/>
        <v>142200</v>
      </c>
      <c r="T13" s="29">
        <f t="shared" si="3"/>
        <v>27000</v>
      </c>
      <c r="U13" s="29">
        <f t="shared" si="3"/>
        <v>394000</v>
      </c>
      <c r="V13" s="29">
        <f t="shared" si="3"/>
        <v>95000</v>
      </c>
      <c r="W13" s="29">
        <f t="shared" si="3"/>
        <v>315000</v>
      </c>
      <c r="X13" s="29">
        <f t="shared" si="3"/>
        <v>315000</v>
      </c>
      <c r="Y13" s="247"/>
    </row>
    <row r="14" spans="1:25" s="248" customFormat="1" ht="25.5">
      <c r="A14" s="74" t="s">
        <v>147</v>
      </c>
      <c r="B14" s="177">
        <f>B15+B16</f>
        <v>2176600</v>
      </c>
      <c r="C14" s="79">
        <f>D14+E14+F14+G14+H14+I14+J14+K14+L14+M14+N14</f>
        <v>0</v>
      </c>
      <c r="D14" s="314">
        <f>D15+D16</f>
        <v>0</v>
      </c>
      <c r="E14" s="29">
        <f aca="true" t="shared" si="4" ref="E14:X14">E15+E16</f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01">
        <f t="shared" si="4"/>
        <v>0</v>
      </c>
      <c r="O14" s="256">
        <f t="shared" si="1"/>
        <v>1861600</v>
      </c>
      <c r="P14" s="256">
        <f t="shared" si="4"/>
        <v>345900</v>
      </c>
      <c r="Q14" s="314">
        <f t="shared" si="4"/>
        <v>485800</v>
      </c>
      <c r="R14" s="29">
        <f t="shared" si="4"/>
        <v>371700</v>
      </c>
      <c r="S14" s="29">
        <f t="shared" si="4"/>
        <v>142200</v>
      </c>
      <c r="T14" s="29">
        <f t="shared" si="4"/>
        <v>27000</v>
      </c>
      <c r="U14" s="29">
        <f t="shared" si="4"/>
        <v>394000</v>
      </c>
      <c r="V14" s="29">
        <f t="shared" si="4"/>
        <v>95000</v>
      </c>
      <c r="W14" s="29">
        <f t="shared" si="4"/>
        <v>315000</v>
      </c>
      <c r="X14" s="29">
        <f t="shared" si="4"/>
        <v>315000</v>
      </c>
      <c r="Y14" s="247"/>
    </row>
    <row r="15" spans="1:25" s="248" customFormat="1" ht="12.75">
      <c r="A15" s="75" t="s">
        <v>8</v>
      </c>
      <c r="B15" s="177">
        <f>$C$15+$O$15+$W$15</f>
        <v>1861600</v>
      </c>
      <c r="C15" s="79">
        <f>D15+E15+F15+G15+H15+I15+J15+K15+L15+M15+N15</f>
        <v>0</v>
      </c>
      <c r="D15" s="314"/>
      <c r="E15" s="29"/>
      <c r="F15" s="29"/>
      <c r="G15" s="29"/>
      <c r="H15" s="29"/>
      <c r="I15" s="29"/>
      <c r="J15" s="29"/>
      <c r="K15" s="29"/>
      <c r="L15" s="29"/>
      <c r="M15" s="29"/>
      <c r="N15" s="201"/>
      <c r="O15" s="256">
        <f t="shared" si="1"/>
        <v>1861600</v>
      </c>
      <c r="P15" s="256">
        <v>345900</v>
      </c>
      <c r="Q15" s="314">
        <v>485800</v>
      </c>
      <c r="R15" s="29">
        <v>371700</v>
      </c>
      <c r="S15" s="29">
        <v>142200</v>
      </c>
      <c r="T15" s="29">
        <v>27000</v>
      </c>
      <c r="U15" s="29">
        <v>394000</v>
      </c>
      <c r="V15" s="256">
        <v>95000</v>
      </c>
      <c r="W15" s="82">
        <f>SUM($X$15:$X$15)</f>
        <v>0</v>
      </c>
      <c r="X15" s="82">
        <v>0</v>
      </c>
      <c r="Y15" s="247"/>
    </row>
    <row r="16" spans="1:25" s="248" customFormat="1" ht="12.75">
      <c r="A16" s="75" t="s">
        <v>9</v>
      </c>
      <c r="B16" s="177">
        <f>$C$16+$O$16+$W$16</f>
        <v>315000</v>
      </c>
      <c r="C16" s="79">
        <f>D16+E16+F16+G16+H16+I16+J16+K16+L16+M16+N16</f>
        <v>0</v>
      </c>
      <c r="D16" s="315"/>
      <c r="E16" s="180"/>
      <c r="F16" s="180"/>
      <c r="G16" s="180"/>
      <c r="H16" s="180"/>
      <c r="I16" s="180"/>
      <c r="J16" s="180"/>
      <c r="K16" s="180"/>
      <c r="L16" s="180"/>
      <c r="M16" s="180"/>
      <c r="N16" s="213"/>
      <c r="O16" s="256">
        <f t="shared" si="1"/>
        <v>0</v>
      </c>
      <c r="P16" s="256"/>
      <c r="Q16" s="315"/>
      <c r="R16" s="180"/>
      <c r="S16" s="180"/>
      <c r="T16" s="180"/>
      <c r="U16" s="180"/>
      <c r="V16" s="257"/>
      <c r="W16" s="85">
        <f>SUM($X$16:$X$16)</f>
        <v>315000</v>
      </c>
      <c r="X16" s="85">
        <v>315000</v>
      </c>
      <c r="Y16" s="247"/>
    </row>
    <row r="17" spans="1:25" ht="13.5" thickBot="1">
      <c r="A17" s="76" t="s">
        <v>10</v>
      </c>
      <c r="B17" s="183">
        <f>C17+O17+W17</f>
        <v>4500400</v>
      </c>
      <c r="C17" s="80">
        <f>D17+E17+F17+G17+H17+I17+J17+K17+L17+M17+N17</f>
        <v>4500400</v>
      </c>
      <c r="D17" s="316">
        <f>267800-80000</f>
        <v>187800</v>
      </c>
      <c r="E17" s="317">
        <v>157800</v>
      </c>
      <c r="F17" s="317">
        <v>606100</v>
      </c>
      <c r="G17" s="317">
        <f>153200+44600+42000+63800+44000+30000+49000+45000+35000+47000</f>
        <v>553600</v>
      </c>
      <c r="H17" s="317">
        <v>216400</v>
      </c>
      <c r="I17" s="317">
        <v>484800</v>
      </c>
      <c r="J17" s="317">
        <v>433000</v>
      </c>
      <c r="K17" s="317">
        <v>315100</v>
      </c>
      <c r="L17" s="317">
        <v>547800</v>
      </c>
      <c r="M17" s="317">
        <v>588100</v>
      </c>
      <c r="N17" s="318">
        <v>409900</v>
      </c>
      <c r="O17" s="319">
        <f t="shared" si="1"/>
        <v>0</v>
      </c>
      <c r="P17" s="319"/>
      <c r="Q17" s="316"/>
      <c r="R17" s="317"/>
      <c r="S17" s="317"/>
      <c r="T17" s="317"/>
      <c r="U17" s="317"/>
      <c r="V17" s="320"/>
      <c r="W17" s="321">
        <v>0</v>
      </c>
      <c r="X17" s="321">
        <v>0</v>
      </c>
      <c r="Y17" s="249"/>
    </row>
    <row r="18" ht="10.5">
      <c r="Y18" s="249"/>
    </row>
    <row r="20" ht="10.5">
      <c r="B20" s="251"/>
    </row>
  </sheetData>
  <mergeCells count="5">
    <mergeCell ref="G1:H1"/>
    <mergeCell ref="C9:H9"/>
    <mergeCell ref="A5:W5"/>
    <mergeCell ref="O9:R9"/>
    <mergeCell ref="T9:V9"/>
  </mergeCells>
  <printOptions/>
  <pageMargins left="0.5" right="0" top="0.47244094488189" bottom="0.47244094488189" header="0.196850393700787" footer="0.196850393700787"/>
  <pageSetup firstPageNumber="9" useFirstPageNumber="1"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9">
      <selection activeCell="C12" sqref="C12"/>
    </sheetView>
  </sheetViews>
  <sheetFormatPr defaultColWidth="9.140625" defaultRowHeight="12.75"/>
  <cols>
    <col min="1" max="1" width="47.7109375" style="6" customWidth="1"/>
    <col min="2" max="2" width="15.7109375" style="4" customWidth="1"/>
    <col min="3" max="3" width="14.28125" style="5" customWidth="1"/>
    <col min="4" max="4" width="15.00390625" style="5" customWidth="1"/>
    <col min="5" max="5" width="14.28125" style="5" customWidth="1"/>
    <col min="6" max="6" width="15.00390625" style="5" customWidth="1"/>
    <col min="7" max="16384" width="9.140625" style="5" customWidth="1"/>
  </cols>
  <sheetData>
    <row r="1" spans="1:6" ht="12.75">
      <c r="A1" s="8"/>
      <c r="E1" s="93" t="s">
        <v>0</v>
      </c>
      <c r="F1" s="93"/>
    </row>
    <row r="2" ht="12.75">
      <c r="A2" s="3"/>
    </row>
    <row r="4" ht="12.75">
      <c r="A4" s="3"/>
    </row>
    <row r="5" spans="1:6" ht="14.25">
      <c r="A5" s="481" t="s">
        <v>12</v>
      </c>
      <c r="B5" s="481"/>
      <c r="C5" s="481"/>
      <c r="D5" s="481"/>
      <c r="E5" s="294"/>
      <c r="F5" s="294"/>
    </row>
    <row r="6" spans="1:6" ht="36.75" customHeight="1">
      <c r="A6" s="482" t="s">
        <v>109</v>
      </c>
      <c r="B6" s="482"/>
      <c r="C6" s="482"/>
      <c r="D6" s="482"/>
      <c r="E6" s="295"/>
      <c r="F6" s="295"/>
    </row>
    <row r="7" ht="13.5" thickBot="1">
      <c r="A7" s="3"/>
    </row>
    <row r="8" spans="1:6" ht="13.5" thickBot="1">
      <c r="A8" s="33"/>
      <c r="B8" s="483" t="s">
        <v>55</v>
      </c>
      <c r="C8" s="484"/>
      <c r="D8" s="485"/>
      <c r="E8" s="36"/>
      <c r="F8" s="49"/>
    </row>
    <row r="9" spans="1:6" s="17" customFormat="1" ht="24.75" thickBot="1">
      <c r="A9" s="9"/>
      <c r="B9" s="10"/>
      <c r="C9" s="15" t="s">
        <v>6</v>
      </c>
      <c r="D9" s="16"/>
      <c r="E9" s="15" t="s">
        <v>7</v>
      </c>
      <c r="F9" s="16"/>
    </row>
    <row r="10" spans="1:6" s="14" customFormat="1" ht="96.75" customHeight="1" thickBot="1">
      <c r="A10" s="11" t="s">
        <v>2</v>
      </c>
      <c r="B10" s="12" t="s">
        <v>54</v>
      </c>
      <c r="C10" s="13" t="s">
        <v>5</v>
      </c>
      <c r="D10" s="13" t="s">
        <v>61</v>
      </c>
      <c r="E10" s="13" t="s">
        <v>5</v>
      </c>
      <c r="F10" s="13" t="s">
        <v>61</v>
      </c>
    </row>
    <row r="11" spans="1:6" s="7" customFormat="1" ht="12.75" thickBot="1">
      <c r="A11" s="90" t="s">
        <v>3</v>
      </c>
      <c r="B11" s="172">
        <v>1</v>
      </c>
      <c r="C11" s="173">
        <v>13</v>
      </c>
      <c r="D11" s="92">
        <v>14</v>
      </c>
      <c r="E11" s="173">
        <v>13</v>
      </c>
      <c r="F11" s="92">
        <v>14</v>
      </c>
    </row>
    <row r="12" spans="1:6" s="1" customFormat="1" ht="25.5">
      <c r="A12" s="322" t="s">
        <v>14</v>
      </c>
      <c r="B12" s="271">
        <f aca="true" t="shared" si="0" ref="B12:B17">C12+F12</f>
        <v>136000</v>
      </c>
      <c r="C12" s="308">
        <f aca="true" t="shared" si="1" ref="C12:C17">D12</f>
        <v>56000</v>
      </c>
      <c r="D12" s="168">
        <f>D13</f>
        <v>56000</v>
      </c>
      <c r="E12" s="174">
        <f aca="true" t="shared" si="2" ref="E12:E17">F12</f>
        <v>80000</v>
      </c>
      <c r="F12" s="168">
        <f>F13</f>
        <v>80000</v>
      </c>
    </row>
    <row r="13" spans="1:6" s="2" customFormat="1" ht="25.5">
      <c r="A13" s="313" t="s">
        <v>48</v>
      </c>
      <c r="B13" s="310">
        <f t="shared" si="0"/>
        <v>136000</v>
      </c>
      <c r="C13" s="308">
        <f t="shared" si="1"/>
        <v>56000</v>
      </c>
      <c r="D13" s="169">
        <f>D14+D17</f>
        <v>56000</v>
      </c>
      <c r="E13" s="174">
        <f t="shared" si="2"/>
        <v>80000</v>
      </c>
      <c r="F13" s="169">
        <f>F14+F17</f>
        <v>80000</v>
      </c>
    </row>
    <row r="14" spans="1:6" s="2" customFormat="1" ht="25.5">
      <c r="A14" s="74" t="s">
        <v>147</v>
      </c>
      <c r="B14" s="310">
        <f t="shared" si="0"/>
        <v>56000</v>
      </c>
      <c r="C14" s="308">
        <f t="shared" si="1"/>
        <v>56000</v>
      </c>
      <c r="D14" s="169">
        <f>D15+D16</f>
        <v>56000</v>
      </c>
      <c r="E14" s="174">
        <f t="shared" si="2"/>
        <v>0</v>
      </c>
      <c r="F14" s="169">
        <f>F15+F16</f>
        <v>0</v>
      </c>
    </row>
    <row r="15" spans="1:6" s="2" customFormat="1" ht="12.75">
      <c r="A15" s="75" t="s">
        <v>8</v>
      </c>
      <c r="B15" s="310">
        <f t="shared" si="0"/>
        <v>56000</v>
      </c>
      <c r="C15" s="308">
        <f t="shared" si="1"/>
        <v>56000</v>
      </c>
      <c r="D15" s="170">
        <v>56000</v>
      </c>
      <c r="E15" s="174">
        <f t="shared" si="2"/>
        <v>0</v>
      </c>
      <c r="F15" s="170">
        <v>0</v>
      </c>
    </row>
    <row r="16" spans="1:6" s="2" customFormat="1" ht="12.75">
      <c r="A16" s="75" t="s">
        <v>9</v>
      </c>
      <c r="B16" s="310">
        <f t="shared" si="0"/>
        <v>0</v>
      </c>
      <c r="C16" s="308">
        <f t="shared" si="1"/>
        <v>0</v>
      </c>
      <c r="D16" s="171">
        <v>0</v>
      </c>
      <c r="E16" s="174">
        <f t="shared" si="2"/>
        <v>0</v>
      </c>
      <c r="F16" s="171">
        <v>0</v>
      </c>
    </row>
    <row r="17" spans="1:6" ht="13.5" thickBot="1">
      <c r="A17" s="76" t="s">
        <v>10</v>
      </c>
      <c r="B17" s="311">
        <f t="shared" si="0"/>
        <v>80000</v>
      </c>
      <c r="C17" s="309">
        <f t="shared" si="1"/>
        <v>0</v>
      </c>
      <c r="D17" s="91">
        <v>0</v>
      </c>
      <c r="E17" s="222">
        <f t="shared" si="2"/>
        <v>80000</v>
      </c>
      <c r="F17" s="91">
        <v>80000</v>
      </c>
    </row>
  </sheetData>
  <mergeCells count="3">
    <mergeCell ref="A5:D5"/>
    <mergeCell ref="A6:D6"/>
    <mergeCell ref="B8:D8"/>
  </mergeCells>
  <printOptions/>
  <pageMargins left="0.75" right="0.75" top="1" bottom="1" header="0.5" footer="0.5"/>
  <pageSetup firstPageNumber="12" useFirstPageNumber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2">
      <selection activeCell="D23" sqref="D23"/>
    </sheetView>
  </sheetViews>
  <sheetFormatPr defaultColWidth="9.140625" defaultRowHeight="12.75"/>
  <cols>
    <col min="1" max="1" width="47.7109375" style="6" customWidth="1"/>
    <col min="2" max="2" width="15.7109375" style="4" customWidth="1"/>
    <col min="3" max="3" width="14.28125" style="5" customWidth="1"/>
    <col min="4" max="4" width="15.00390625" style="5" customWidth="1"/>
    <col min="5" max="5" width="14.28125" style="5" customWidth="1"/>
    <col min="6" max="6" width="15.00390625" style="5" customWidth="1"/>
    <col min="7" max="16384" width="9.140625" style="5" customWidth="1"/>
  </cols>
  <sheetData>
    <row r="1" spans="1:6" ht="12.75">
      <c r="A1" s="8"/>
      <c r="D1" s="93"/>
      <c r="F1" s="93" t="s">
        <v>53</v>
      </c>
    </row>
    <row r="2" ht="12.75">
      <c r="A2" s="3"/>
    </row>
    <row r="4" ht="12.75">
      <c r="A4" s="3"/>
    </row>
    <row r="5" spans="1:4" ht="14.25">
      <c r="A5" s="481" t="s">
        <v>12</v>
      </c>
      <c r="B5" s="481"/>
      <c r="C5" s="481"/>
      <c r="D5" s="481"/>
    </row>
    <row r="6" spans="1:4" ht="36.75" customHeight="1">
      <c r="A6" s="482" t="s">
        <v>57</v>
      </c>
      <c r="B6" s="482"/>
      <c r="C6" s="482"/>
      <c r="D6" s="482"/>
    </row>
    <row r="7" ht="13.5" thickBot="1">
      <c r="A7" s="3"/>
    </row>
    <row r="8" spans="1:6" ht="13.5" thickBot="1">
      <c r="A8" s="33"/>
      <c r="B8" s="483" t="s">
        <v>55</v>
      </c>
      <c r="C8" s="484"/>
      <c r="D8" s="484"/>
      <c r="E8" s="484"/>
      <c r="F8" s="485"/>
    </row>
    <row r="9" spans="1:6" s="17" customFormat="1" ht="36.75" thickBot="1">
      <c r="A9" s="9"/>
      <c r="B9" s="10"/>
      <c r="C9" s="15" t="s">
        <v>7</v>
      </c>
      <c r="D9" s="16"/>
      <c r="E9" s="300" t="s">
        <v>221</v>
      </c>
      <c r="F9" s="301"/>
    </row>
    <row r="10" spans="1:6" s="14" customFormat="1" ht="98.25" customHeight="1" thickBot="1">
      <c r="A10" s="11" t="s">
        <v>2</v>
      </c>
      <c r="B10" s="12" t="s">
        <v>54</v>
      </c>
      <c r="C10" s="13" t="s">
        <v>5</v>
      </c>
      <c r="D10" s="13" t="s">
        <v>61</v>
      </c>
      <c r="E10" s="13" t="s">
        <v>5</v>
      </c>
      <c r="F10" s="242" t="s">
        <v>177</v>
      </c>
    </row>
    <row r="11" spans="1:6" s="7" customFormat="1" ht="12.75" thickBot="1">
      <c r="A11" s="90" t="s">
        <v>3</v>
      </c>
      <c r="B11" s="172">
        <v>1</v>
      </c>
      <c r="C11" s="173">
        <v>15</v>
      </c>
      <c r="D11" s="297">
        <v>16</v>
      </c>
      <c r="E11" s="173">
        <v>17</v>
      </c>
      <c r="F11" s="297">
        <v>18</v>
      </c>
    </row>
    <row r="12" spans="1:6" s="1" customFormat="1" ht="28.5">
      <c r="A12" s="323" t="s">
        <v>56</v>
      </c>
      <c r="B12" s="298">
        <f>C12+E12</f>
        <v>183900</v>
      </c>
      <c r="C12" s="271">
        <f aca="true" t="shared" si="0" ref="C12:C22">D12</f>
        <v>161300</v>
      </c>
      <c r="D12" s="410">
        <f>D18</f>
        <v>161300</v>
      </c>
      <c r="E12" s="271">
        <f aca="true" t="shared" si="1" ref="E12:E21">F12</f>
        <v>22600</v>
      </c>
      <c r="F12" s="168">
        <f>F13+F18</f>
        <v>22600</v>
      </c>
    </row>
    <row r="13" spans="1:6" s="1" customFormat="1" ht="12.75">
      <c r="A13" s="312" t="s">
        <v>49</v>
      </c>
      <c r="B13" s="299">
        <f>C13+E13</f>
        <v>22600</v>
      </c>
      <c r="C13" s="310"/>
      <c r="D13" s="406"/>
      <c r="E13" s="310">
        <f t="shared" si="1"/>
        <v>22600</v>
      </c>
      <c r="F13" s="169">
        <f>F15</f>
        <v>22600</v>
      </c>
    </row>
    <row r="14" spans="1:6" s="1" customFormat="1" ht="12.75">
      <c r="A14" s="408" t="s">
        <v>50</v>
      </c>
      <c r="B14" s="299"/>
      <c r="C14" s="310"/>
      <c r="D14" s="406"/>
      <c r="E14" s="310"/>
      <c r="F14" s="169"/>
    </row>
    <row r="15" spans="1:6" s="1" customFormat="1" ht="12.75">
      <c r="A15" s="312" t="s">
        <v>51</v>
      </c>
      <c r="B15" s="299">
        <f>C15+E15</f>
        <v>22600</v>
      </c>
      <c r="C15" s="310"/>
      <c r="D15" s="406"/>
      <c r="E15" s="310">
        <f t="shared" si="1"/>
        <v>22600</v>
      </c>
      <c r="F15" s="169">
        <f>F17</f>
        <v>22600</v>
      </c>
    </row>
    <row r="16" spans="1:6" s="1" customFormat="1" ht="12.75">
      <c r="A16" s="408" t="s">
        <v>50</v>
      </c>
      <c r="B16" s="299"/>
      <c r="C16" s="310"/>
      <c r="D16" s="406"/>
      <c r="E16" s="310"/>
      <c r="F16" s="169"/>
    </row>
    <row r="17" spans="1:6" s="1" customFormat="1" ht="25.5">
      <c r="A17" s="218" t="s">
        <v>52</v>
      </c>
      <c r="B17" s="299">
        <f>C17+E17</f>
        <v>22600</v>
      </c>
      <c r="C17" s="310"/>
      <c r="D17" s="406"/>
      <c r="E17" s="310">
        <f t="shared" si="1"/>
        <v>22600</v>
      </c>
      <c r="F17" s="169">
        <v>22600</v>
      </c>
    </row>
    <row r="18" spans="1:6" s="2" customFormat="1" ht="28.5">
      <c r="A18" s="312" t="s">
        <v>227</v>
      </c>
      <c r="B18" s="299">
        <f>C18</f>
        <v>161300</v>
      </c>
      <c r="C18" s="310">
        <f t="shared" si="0"/>
        <v>161300</v>
      </c>
      <c r="D18" s="406">
        <f>D19+D22</f>
        <v>161300</v>
      </c>
      <c r="E18" s="310">
        <f t="shared" si="1"/>
        <v>0</v>
      </c>
      <c r="F18" s="169">
        <f>F19+F22</f>
        <v>0</v>
      </c>
    </row>
    <row r="19" spans="1:6" s="2" customFormat="1" ht="28.5">
      <c r="A19" s="312" t="s">
        <v>228</v>
      </c>
      <c r="B19" s="299">
        <f>C19</f>
        <v>0</v>
      </c>
      <c r="C19" s="310">
        <f t="shared" si="0"/>
        <v>0</v>
      </c>
      <c r="D19" s="406">
        <f>D20+D21</f>
        <v>0</v>
      </c>
      <c r="E19" s="310">
        <f t="shared" si="1"/>
        <v>0</v>
      </c>
      <c r="F19" s="169">
        <f>F20+F21</f>
        <v>0</v>
      </c>
    </row>
    <row r="20" spans="1:6" s="2" customFormat="1" ht="12.75">
      <c r="A20" s="72" t="s">
        <v>8</v>
      </c>
      <c r="B20" s="299">
        <f>C20</f>
        <v>0</v>
      </c>
      <c r="C20" s="310">
        <f t="shared" si="0"/>
        <v>0</v>
      </c>
      <c r="D20" s="406">
        <v>0</v>
      </c>
      <c r="E20" s="310">
        <f t="shared" si="1"/>
        <v>0</v>
      </c>
      <c r="F20" s="169">
        <v>0</v>
      </c>
    </row>
    <row r="21" spans="1:6" s="2" customFormat="1" ht="12.75">
      <c r="A21" s="72" t="s">
        <v>9</v>
      </c>
      <c r="B21" s="299">
        <f>C21</f>
        <v>0</v>
      </c>
      <c r="C21" s="310">
        <f t="shared" si="0"/>
        <v>0</v>
      </c>
      <c r="D21" s="406">
        <v>0</v>
      </c>
      <c r="E21" s="310">
        <f t="shared" si="1"/>
        <v>0</v>
      </c>
      <c r="F21" s="169">
        <v>0</v>
      </c>
    </row>
    <row r="22" spans="1:6" ht="13.5" thickBot="1">
      <c r="A22" s="409" t="s">
        <v>10</v>
      </c>
      <c r="B22" s="270">
        <f>C22</f>
        <v>161300</v>
      </c>
      <c r="C22" s="311">
        <f t="shared" si="0"/>
        <v>161300</v>
      </c>
      <c r="D22" s="407">
        <v>161300</v>
      </c>
      <c r="E22" s="311"/>
      <c r="F22" s="411"/>
    </row>
  </sheetData>
  <mergeCells count="3">
    <mergeCell ref="A5:D5"/>
    <mergeCell ref="A6:D6"/>
    <mergeCell ref="B8:F8"/>
  </mergeCells>
  <printOptions/>
  <pageMargins left="0.4724409448818897" right="0.4724409448818897" top="0.4724409448818897" bottom="0.4724409448818897" header="0.1968503937007874" footer="0.1968503937007874"/>
  <pageSetup firstPageNumber="13" useFirstPageNumber="1" horizontalDpi="300" verticalDpi="3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E10" sqref="E10"/>
    </sheetView>
  </sheetViews>
  <sheetFormatPr defaultColWidth="9.140625" defaultRowHeight="12.75"/>
  <cols>
    <col min="1" max="1" width="47.7109375" style="6" customWidth="1"/>
    <col min="2" max="2" width="15.7109375" style="4" customWidth="1"/>
    <col min="3" max="3" width="14.28125" style="5" customWidth="1"/>
    <col min="4" max="4" width="15.00390625" style="5" customWidth="1"/>
    <col min="5" max="16384" width="9.140625" style="5" customWidth="1"/>
  </cols>
  <sheetData>
    <row r="1" spans="1:4" ht="12.75">
      <c r="A1" s="8"/>
      <c r="D1" s="93" t="s">
        <v>1</v>
      </c>
    </row>
    <row r="2" ht="12.75">
      <c r="A2" s="3"/>
    </row>
    <row r="4" ht="12.75">
      <c r="A4" s="3"/>
    </row>
    <row r="5" spans="1:4" ht="14.25">
      <c r="A5" s="481" t="s">
        <v>12</v>
      </c>
      <c r="B5" s="481"/>
      <c r="C5" s="481"/>
      <c r="D5" s="481"/>
    </row>
    <row r="6" spans="1:4" ht="36.75" customHeight="1">
      <c r="A6" s="482" t="s">
        <v>274</v>
      </c>
      <c r="B6" s="482"/>
      <c r="C6" s="482"/>
      <c r="D6" s="482"/>
    </row>
    <row r="7" ht="13.5" thickBot="1">
      <c r="A7" s="3"/>
    </row>
    <row r="8" spans="1:4" ht="13.5" thickBot="1">
      <c r="A8" s="33"/>
      <c r="B8" s="483" t="s">
        <v>55</v>
      </c>
      <c r="C8" s="484"/>
      <c r="D8" s="485"/>
    </row>
    <row r="9" spans="1:4" s="17" customFormat="1" ht="24.75" thickBot="1">
      <c r="A9" s="9"/>
      <c r="B9" s="10"/>
      <c r="C9" s="15" t="s">
        <v>7</v>
      </c>
      <c r="D9" s="16"/>
    </row>
    <row r="10" spans="1:4" s="14" customFormat="1" ht="98.25" customHeight="1" thickBot="1">
      <c r="A10" s="11" t="s">
        <v>2</v>
      </c>
      <c r="B10" s="12" t="s">
        <v>54</v>
      </c>
      <c r="C10" s="13" t="s">
        <v>5</v>
      </c>
      <c r="D10" s="13" t="s">
        <v>61</v>
      </c>
    </row>
    <row r="11" spans="1:4" s="7" customFormat="1" ht="12.75" thickBot="1">
      <c r="A11" s="90" t="s">
        <v>3</v>
      </c>
      <c r="B11" s="172">
        <v>1</v>
      </c>
      <c r="C11" s="173">
        <v>9</v>
      </c>
      <c r="D11" s="297">
        <v>10</v>
      </c>
    </row>
    <row r="12" spans="1:4" s="1" customFormat="1" ht="28.5">
      <c r="A12" s="323" t="s">
        <v>56</v>
      </c>
      <c r="B12" s="271">
        <f aca="true" t="shared" si="0" ref="B12:B17">C12</f>
        <v>23800</v>
      </c>
      <c r="C12" s="271">
        <f aca="true" t="shared" si="1" ref="C12:C17">D12</f>
        <v>23800</v>
      </c>
      <c r="D12" s="271">
        <f>D13</f>
        <v>23800</v>
      </c>
    </row>
    <row r="13" spans="1:4" s="2" customFormat="1" ht="28.5">
      <c r="A13" s="312" t="s">
        <v>227</v>
      </c>
      <c r="B13" s="310">
        <f t="shared" si="0"/>
        <v>23800</v>
      </c>
      <c r="C13" s="310">
        <f t="shared" si="1"/>
        <v>23800</v>
      </c>
      <c r="D13" s="310">
        <f>D14+D17</f>
        <v>23800</v>
      </c>
    </row>
    <row r="14" spans="1:4" s="2" customFormat="1" ht="28.5">
      <c r="A14" s="312" t="s">
        <v>228</v>
      </c>
      <c r="B14" s="310">
        <f t="shared" si="0"/>
        <v>0</v>
      </c>
      <c r="C14" s="310">
        <f t="shared" si="1"/>
        <v>0</v>
      </c>
      <c r="D14" s="310">
        <f>D15+D16</f>
        <v>0</v>
      </c>
    </row>
    <row r="15" spans="1:4" s="2" customFormat="1" ht="12.75">
      <c r="A15" s="72" t="s">
        <v>8</v>
      </c>
      <c r="B15" s="310">
        <f t="shared" si="0"/>
        <v>0</v>
      </c>
      <c r="C15" s="310">
        <f t="shared" si="1"/>
        <v>0</v>
      </c>
      <c r="D15" s="310">
        <v>0</v>
      </c>
    </row>
    <row r="16" spans="1:4" s="2" customFormat="1" ht="12.75">
      <c r="A16" s="72" t="s">
        <v>9</v>
      </c>
      <c r="B16" s="310">
        <f t="shared" si="0"/>
        <v>0</v>
      </c>
      <c r="C16" s="310">
        <f t="shared" si="1"/>
        <v>0</v>
      </c>
      <c r="D16" s="310">
        <v>0</v>
      </c>
    </row>
    <row r="17" spans="1:4" ht="13.5" thickBot="1">
      <c r="A17" s="409" t="s">
        <v>10</v>
      </c>
      <c r="B17" s="311">
        <f t="shared" si="0"/>
        <v>23800</v>
      </c>
      <c r="C17" s="311">
        <f t="shared" si="1"/>
        <v>23800</v>
      </c>
      <c r="D17" s="311">
        <v>23800</v>
      </c>
    </row>
  </sheetData>
  <mergeCells count="3">
    <mergeCell ref="A5:D5"/>
    <mergeCell ref="A6:D6"/>
    <mergeCell ref="B8:D8"/>
  </mergeCells>
  <printOptions/>
  <pageMargins left="0.75" right="0.75" top="1" bottom="1" header="0.5" footer="0.5"/>
  <pageSetup firstPageNumber="14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F5" sqref="F5"/>
    </sheetView>
  </sheetViews>
  <sheetFormatPr defaultColWidth="9.140625" defaultRowHeight="12.75"/>
  <cols>
    <col min="1" max="1" width="44.00390625" style="32" bestFit="1" customWidth="1"/>
    <col min="2" max="2" width="12.00390625" style="4" bestFit="1" customWidth="1"/>
    <col min="3" max="3" width="11.28125" style="5" bestFit="1" customWidth="1"/>
    <col min="4" max="4" width="12.421875" style="5" bestFit="1" customWidth="1"/>
    <col min="5" max="16384" width="9.140625" style="5" customWidth="1"/>
  </cols>
  <sheetData>
    <row r="1" spans="1:4" ht="12.75">
      <c r="A1" s="19"/>
      <c r="D1" s="5" t="s">
        <v>116</v>
      </c>
    </row>
    <row r="2" ht="12.75">
      <c r="A2" s="18"/>
    </row>
    <row r="4" ht="12.75">
      <c r="A4" s="18"/>
    </row>
    <row r="5" spans="1:4" s="70" customFormat="1" ht="14.25">
      <c r="A5" s="481" t="s">
        <v>12</v>
      </c>
      <c r="B5" s="481"/>
      <c r="C5" s="481"/>
      <c r="D5" s="481"/>
    </row>
    <row r="6" spans="1:4" s="70" customFormat="1" ht="37.5" customHeight="1">
      <c r="A6" s="482" t="s">
        <v>110</v>
      </c>
      <c r="B6" s="482"/>
      <c r="C6" s="482"/>
      <c r="D6" s="482"/>
    </row>
    <row r="7" ht="13.5" thickBot="1">
      <c r="A7" s="18"/>
    </row>
    <row r="8" spans="1:4" ht="25.5" customHeight="1" thickBot="1">
      <c r="A8" s="48"/>
      <c r="B8" s="470" t="s">
        <v>55</v>
      </c>
      <c r="C8" s="471"/>
      <c r="D8" s="472"/>
    </row>
    <row r="9" spans="1:4" ht="42" customHeight="1" thickBot="1">
      <c r="A9" s="21"/>
      <c r="B9" s="22"/>
      <c r="C9" s="223" t="s">
        <v>115</v>
      </c>
      <c r="D9" s="224"/>
    </row>
    <row r="10" spans="1:4" ht="103.5" customHeight="1" thickBot="1">
      <c r="A10" s="25" t="s">
        <v>2</v>
      </c>
      <c r="B10" s="34" t="s">
        <v>54</v>
      </c>
      <c r="C10" s="102" t="s">
        <v>5</v>
      </c>
      <c r="D10" s="103" t="s">
        <v>61</v>
      </c>
    </row>
    <row r="11" spans="1:4" s="28" customFormat="1" ht="13.5" thickBot="1">
      <c r="A11" s="35" t="s">
        <v>3</v>
      </c>
      <c r="B11" s="77">
        <v>1</v>
      </c>
      <c r="C11" s="81">
        <v>26</v>
      </c>
      <c r="D11" s="86">
        <v>27</v>
      </c>
    </row>
    <row r="12" spans="1:4" s="30" customFormat="1" ht="25.5">
      <c r="A12" s="322" t="s">
        <v>14</v>
      </c>
      <c r="B12" s="176">
        <f aca="true" t="shared" si="0" ref="B12:B17">C12</f>
        <v>25200</v>
      </c>
      <c r="C12" s="176">
        <f>C13</f>
        <v>25200</v>
      </c>
      <c r="D12" s="255">
        <f>D13</f>
        <v>25200</v>
      </c>
    </row>
    <row r="13" spans="1:4" s="31" customFormat="1" ht="25.5">
      <c r="A13" s="313" t="s">
        <v>48</v>
      </c>
      <c r="B13" s="177">
        <f t="shared" si="0"/>
        <v>25200</v>
      </c>
      <c r="C13" s="177">
        <f>C14+C17</f>
        <v>25200</v>
      </c>
      <c r="D13" s="256">
        <f>D14+D17</f>
        <v>25200</v>
      </c>
    </row>
    <row r="14" spans="1:4" s="31" customFormat="1" ht="25.5">
      <c r="A14" s="74" t="s">
        <v>147</v>
      </c>
      <c r="B14" s="177">
        <f t="shared" si="0"/>
        <v>0</v>
      </c>
      <c r="C14" s="177">
        <f>C15+C16</f>
        <v>0</v>
      </c>
      <c r="D14" s="256">
        <f>D15+D16</f>
        <v>0</v>
      </c>
    </row>
    <row r="15" spans="1:4" s="31" customFormat="1" ht="12.75">
      <c r="A15" s="75" t="s">
        <v>8</v>
      </c>
      <c r="B15" s="177">
        <f t="shared" si="0"/>
        <v>0</v>
      </c>
      <c r="C15" s="177">
        <v>0</v>
      </c>
      <c r="D15" s="257">
        <v>0</v>
      </c>
    </row>
    <row r="16" spans="1:4" s="31" customFormat="1" ht="13.5" thickBot="1">
      <c r="A16" s="75" t="s">
        <v>9</v>
      </c>
      <c r="B16" s="178">
        <f t="shared" si="0"/>
        <v>0</v>
      </c>
      <c r="C16" s="178">
        <v>0</v>
      </c>
      <c r="D16" s="257">
        <v>0</v>
      </c>
    </row>
    <row r="17" spans="1:4" ht="13.5" thickBot="1">
      <c r="A17" s="76" t="s">
        <v>10</v>
      </c>
      <c r="B17" s="258">
        <f t="shared" si="0"/>
        <v>25200</v>
      </c>
      <c r="C17" s="179">
        <f>SUM($D$13:$D$13)</f>
        <v>25200</v>
      </c>
      <c r="D17" s="91">
        <v>25200</v>
      </c>
    </row>
    <row r="20" ht="12.75">
      <c r="B20" s="175"/>
    </row>
  </sheetData>
  <mergeCells count="3">
    <mergeCell ref="A5:D5"/>
    <mergeCell ref="A6:D6"/>
    <mergeCell ref="B8:D8"/>
  </mergeCells>
  <printOptions/>
  <pageMargins left="0.75" right="0.75" top="1" bottom="1" header="0.5" footer="0.5"/>
  <pageSetup firstPageNumber="15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1" sqref="D1"/>
    </sheetView>
  </sheetViews>
  <sheetFormatPr defaultColWidth="9.140625" defaultRowHeight="12.75"/>
  <cols>
    <col min="1" max="1" width="44.00390625" style="32" bestFit="1" customWidth="1"/>
    <col min="2" max="2" width="12.00390625" style="4" bestFit="1" customWidth="1"/>
    <col min="3" max="3" width="11.28125" style="5" bestFit="1" customWidth="1"/>
    <col min="4" max="4" width="13.140625" style="5" customWidth="1"/>
    <col min="5" max="16384" width="9.140625" style="5" customWidth="1"/>
  </cols>
  <sheetData>
    <row r="1" spans="1:4" ht="12.75">
      <c r="A1" s="19"/>
      <c r="D1" s="5" t="s">
        <v>119</v>
      </c>
    </row>
    <row r="2" ht="12.75">
      <c r="A2" s="18"/>
    </row>
    <row r="3" ht="12.75">
      <c r="A3" s="18"/>
    </row>
    <row r="4" spans="1:4" s="70" customFormat="1" ht="14.25">
      <c r="A4" s="481" t="s">
        <v>12</v>
      </c>
      <c r="B4" s="481"/>
      <c r="C4" s="481"/>
      <c r="D4" s="481"/>
    </row>
    <row r="5" spans="1:4" s="70" customFormat="1" ht="37.5" customHeight="1">
      <c r="A5" s="482" t="s">
        <v>117</v>
      </c>
      <c r="B5" s="482"/>
      <c r="C5" s="482"/>
      <c r="D5" s="482"/>
    </row>
    <row r="6" ht="13.5" thickBot="1">
      <c r="A6" s="18"/>
    </row>
    <row r="7" spans="1:4" ht="28.5" customHeight="1" thickBot="1">
      <c r="A7" s="48"/>
      <c r="B7" s="470" t="s">
        <v>55</v>
      </c>
      <c r="C7" s="471"/>
      <c r="D7" s="472"/>
    </row>
    <row r="8" spans="1:4" ht="36" customHeight="1" thickBot="1">
      <c r="A8" s="21"/>
      <c r="B8" s="22"/>
      <c r="C8" s="223" t="s">
        <v>115</v>
      </c>
      <c r="D8" s="224"/>
    </row>
    <row r="9" spans="1:4" ht="89.25" thickBot="1">
      <c r="A9" s="25" t="s">
        <v>2</v>
      </c>
      <c r="B9" s="34" t="s">
        <v>54</v>
      </c>
      <c r="C9" s="102" t="s">
        <v>5</v>
      </c>
      <c r="D9" s="103" t="s">
        <v>61</v>
      </c>
    </row>
    <row r="10" spans="1:4" s="28" customFormat="1" ht="13.5" thickBot="1">
      <c r="A10" s="35" t="s">
        <v>3</v>
      </c>
      <c r="B10" s="181">
        <v>1</v>
      </c>
      <c r="C10" s="182">
        <v>6</v>
      </c>
      <c r="D10" s="81">
        <v>7</v>
      </c>
    </row>
    <row r="11" spans="1:4" s="30" customFormat="1" ht="25.5">
      <c r="A11" s="322" t="s">
        <v>14</v>
      </c>
      <c r="B11" s="176">
        <f aca="true" t="shared" si="0" ref="B11:B16">C11</f>
        <v>57000</v>
      </c>
      <c r="C11" s="78">
        <f>C12</f>
        <v>57000</v>
      </c>
      <c r="D11" s="87">
        <f>D12</f>
        <v>57000</v>
      </c>
    </row>
    <row r="12" spans="1:4" s="31" customFormat="1" ht="25.5">
      <c r="A12" s="313" t="s">
        <v>48</v>
      </c>
      <c r="B12" s="177">
        <f t="shared" si="0"/>
        <v>57000</v>
      </c>
      <c r="C12" s="79">
        <f>C13+C16</f>
        <v>57000</v>
      </c>
      <c r="D12" s="88">
        <f>D13+D16</f>
        <v>57000</v>
      </c>
    </row>
    <row r="13" spans="1:4" s="31" customFormat="1" ht="25.5">
      <c r="A13" s="74" t="s">
        <v>147</v>
      </c>
      <c r="B13" s="177">
        <f t="shared" si="0"/>
        <v>0</v>
      </c>
      <c r="C13" s="79">
        <f>C14+C15</f>
        <v>0</v>
      </c>
      <c r="D13" s="88">
        <f>D14+D15</f>
        <v>0</v>
      </c>
    </row>
    <row r="14" spans="1:4" s="31" customFormat="1" ht="12.75">
      <c r="A14" s="75" t="s">
        <v>8</v>
      </c>
      <c r="B14" s="177">
        <f t="shared" si="0"/>
        <v>0</v>
      </c>
      <c r="C14" s="79">
        <v>0</v>
      </c>
      <c r="D14" s="89">
        <v>0</v>
      </c>
    </row>
    <row r="15" spans="1:4" s="31" customFormat="1" ht="12.75">
      <c r="A15" s="75" t="s">
        <v>9</v>
      </c>
      <c r="B15" s="177">
        <f t="shared" si="0"/>
        <v>0</v>
      </c>
      <c r="C15" s="85">
        <v>0</v>
      </c>
      <c r="D15" s="89">
        <v>0</v>
      </c>
    </row>
    <row r="16" spans="1:4" ht="13.5" thickBot="1">
      <c r="A16" s="76" t="s">
        <v>10</v>
      </c>
      <c r="B16" s="183">
        <f t="shared" si="0"/>
        <v>57000</v>
      </c>
      <c r="C16" s="83">
        <f>SUM($D$12:$D$12)</f>
        <v>57000</v>
      </c>
      <c r="D16" s="96">
        <v>57000</v>
      </c>
    </row>
    <row r="19" ht="12.75">
      <c r="B19" s="175"/>
    </row>
  </sheetData>
  <mergeCells count="3">
    <mergeCell ref="A4:D4"/>
    <mergeCell ref="A5:D5"/>
    <mergeCell ref="B7:D7"/>
  </mergeCells>
  <printOptions/>
  <pageMargins left="0.75" right="0.75" top="1" bottom="1" header="0.5" footer="0.5"/>
  <pageSetup firstPageNumber="16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1" sqref="E1"/>
    </sheetView>
  </sheetViews>
  <sheetFormatPr defaultColWidth="9.140625" defaultRowHeight="12.75"/>
  <cols>
    <col min="1" max="1" width="44.00390625" style="32" bestFit="1" customWidth="1"/>
    <col min="2" max="2" width="12.00390625" style="4" bestFit="1" customWidth="1"/>
    <col min="3" max="3" width="11.28125" style="5" bestFit="1" customWidth="1"/>
    <col min="4" max="4" width="11.28125" style="5" customWidth="1"/>
    <col min="5" max="5" width="13.140625" style="5" customWidth="1"/>
    <col min="6" max="16384" width="9.140625" style="5" customWidth="1"/>
  </cols>
  <sheetData>
    <row r="1" spans="1:5" ht="12.75">
      <c r="A1" s="19"/>
      <c r="E1" s="4" t="s">
        <v>148</v>
      </c>
    </row>
    <row r="2" ht="12.75">
      <c r="A2" s="18"/>
    </row>
    <row r="3" spans="1:5" ht="14.25">
      <c r="A3" s="481" t="s">
        <v>12</v>
      </c>
      <c r="B3" s="481"/>
      <c r="C3" s="481"/>
      <c r="D3" s="481"/>
      <c r="E3" s="481"/>
    </row>
    <row r="4" spans="1:5" ht="31.5" customHeight="1">
      <c r="A4" s="482" t="s">
        <v>16</v>
      </c>
      <c r="B4" s="482"/>
      <c r="C4" s="482"/>
      <c r="D4" s="482"/>
      <c r="E4" s="482"/>
    </row>
    <row r="5" ht="13.5" thickBot="1">
      <c r="A5" s="18"/>
    </row>
    <row r="6" spans="1:5" ht="13.5" thickBot="1">
      <c r="A6" s="48"/>
      <c r="B6" s="483" t="s">
        <v>55</v>
      </c>
      <c r="C6" s="484"/>
      <c r="D6" s="484"/>
      <c r="E6" s="485"/>
    </row>
    <row r="7" spans="1:5" ht="13.5" thickBot="1">
      <c r="A7" s="21"/>
      <c r="B7" s="22"/>
      <c r="C7" s="23" t="s">
        <v>17</v>
      </c>
      <c r="D7" s="184"/>
      <c r="E7" s="24"/>
    </row>
    <row r="8" spans="1:5" ht="87" customHeight="1" thickBot="1">
      <c r="A8" s="25" t="s">
        <v>2</v>
      </c>
      <c r="B8" s="34" t="s">
        <v>54</v>
      </c>
      <c r="C8" s="94" t="s">
        <v>5</v>
      </c>
      <c r="D8" s="103" t="s">
        <v>61</v>
      </c>
      <c r="E8" s="95" t="s">
        <v>60</v>
      </c>
    </row>
    <row r="9" spans="1:5" s="28" customFormat="1" ht="13.5" thickBot="1">
      <c r="A9" s="35" t="s">
        <v>3</v>
      </c>
      <c r="B9" s="77">
        <v>1</v>
      </c>
      <c r="C9" s="81">
        <v>4</v>
      </c>
      <c r="D9" s="81">
        <v>5</v>
      </c>
      <c r="E9" s="86" t="s">
        <v>18</v>
      </c>
    </row>
    <row r="10" spans="1:5" s="30" customFormat="1" ht="25.5">
      <c r="A10" s="323" t="s">
        <v>14</v>
      </c>
      <c r="B10" s="185">
        <f aca="true" t="shared" si="0" ref="B10:B15">+C10</f>
        <v>953000</v>
      </c>
      <c r="C10" s="78">
        <f aca="true" t="shared" si="1" ref="C10:C15">+D10+E10</f>
        <v>953000</v>
      </c>
      <c r="D10" s="78">
        <f>+D11</f>
        <v>370000</v>
      </c>
      <c r="E10" s="78">
        <f>E11</f>
        <v>583000</v>
      </c>
    </row>
    <row r="11" spans="1:5" s="31" customFormat="1" ht="25.5">
      <c r="A11" s="312" t="s">
        <v>48</v>
      </c>
      <c r="B11" s="177">
        <f t="shared" si="0"/>
        <v>953000</v>
      </c>
      <c r="C11" s="101">
        <f t="shared" si="1"/>
        <v>953000</v>
      </c>
      <c r="D11" s="79">
        <f>+D12</f>
        <v>370000</v>
      </c>
      <c r="E11" s="79">
        <f>E12+E15</f>
        <v>583000</v>
      </c>
    </row>
    <row r="12" spans="1:5" s="31" customFormat="1" ht="25.5">
      <c r="A12" s="71" t="s">
        <v>147</v>
      </c>
      <c r="B12" s="177">
        <f t="shared" si="0"/>
        <v>953000</v>
      </c>
      <c r="C12" s="101">
        <f t="shared" si="1"/>
        <v>953000</v>
      </c>
      <c r="D12" s="79">
        <f>+D13</f>
        <v>370000</v>
      </c>
      <c r="E12" s="79">
        <f>E13+E14</f>
        <v>583000</v>
      </c>
    </row>
    <row r="13" spans="1:5" s="31" customFormat="1" ht="12.75">
      <c r="A13" s="72" t="s">
        <v>8</v>
      </c>
      <c r="B13" s="177">
        <f t="shared" si="0"/>
        <v>953000</v>
      </c>
      <c r="C13" s="101">
        <f t="shared" si="1"/>
        <v>953000</v>
      </c>
      <c r="D13" s="79">
        <v>370000</v>
      </c>
      <c r="E13" s="82">
        <v>583000</v>
      </c>
    </row>
    <row r="14" spans="1:5" s="31" customFormat="1" ht="12.75">
      <c r="A14" s="72" t="s">
        <v>9</v>
      </c>
      <c r="B14" s="177">
        <f t="shared" si="0"/>
        <v>0</v>
      </c>
      <c r="C14" s="101">
        <f t="shared" si="1"/>
        <v>0</v>
      </c>
      <c r="D14" s="79"/>
      <c r="E14" s="85">
        <v>0</v>
      </c>
    </row>
    <row r="15" spans="1:5" ht="13.5" thickBot="1">
      <c r="A15" s="73" t="s">
        <v>10</v>
      </c>
      <c r="B15" s="183">
        <f t="shared" si="0"/>
        <v>0</v>
      </c>
      <c r="C15" s="203">
        <f t="shared" si="1"/>
        <v>0</v>
      </c>
      <c r="D15" s="80"/>
      <c r="E15" s="186">
        <v>0</v>
      </c>
    </row>
  </sheetData>
  <mergeCells count="3">
    <mergeCell ref="A4:E4"/>
    <mergeCell ref="A3:E3"/>
    <mergeCell ref="B6:E6"/>
  </mergeCells>
  <printOptions/>
  <pageMargins left="0.75" right="0.75" top="1" bottom="1" header="0.5" footer="0.5"/>
  <pageSetup firstPageNumber="16" useFirstPageNumber="1"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E6" sqref="E6"/>
    </sheetView>
  </sheetViews>
  <sheetFormatPr defaultColWidth="9.140625" defaultRowHeight="12.75"/>
  <cols>
    <col min="1" max="1" width="41.7109375" style="32" customWidth="1"/>
    <col min="2" max="2" width="16.140625" style="4" customWidth="1"/>
    <col min="3" max="3" width="11.28125" style="5" bestFit="1" customWidth="1"/>
    <col min="4" max="4" width="14.421875" style="5" customWidth="1"/>
    <col min="5" max="16384" width="9.140625" style="5" customWidth="1"/>
  </cols>
  <sheetData>
    <row r="1" spans="1:4" ht="12.75">
      <c r="A1" s="19"/>
      <c r="D1" s="4" t="s">
        <v>149</v>
      </c>
    </row>
    <row r="2" ht="12.75">
      <c r="A2" s="18"/>
    </row>
    <row r="3" spans="1:4" ht="14.25">
      <c r="A3" s="481" t="s">
        <v>12</v>
      </c>
      <c r="B3" s="481"/>
      <c r="C3" s="481"/>
      <c r="D3" s="481"/>
    </row>
    <row r="4" spans="1:4" ht="31.5" customHeight="1">
      <c r="A4" s="482" t="s">
        <v>118</v>
      </c>
      <c r="B4" s="482"/>
      <c r="C4" s="482"/>
      <c r="D4" s="482"/>
    </row>
    <row r="5" ht="13.5" thickBot="1">
      <c r="A5" s="18"/>
    </row>
    <row r="6" spans="1:4" ht="13.5" thickBot="1">
      <c r="A6" s="48"/>
      <c r="B6" s="483" t="s">
        <v>55</v>
      </c>
      <c r="C6" s="484"/>
      <c r="D6" s="485"/>
    </row>
    <row r="7" spans="1:4" ht="26.25" thickBot="1">
      <c r="A7" s="21"/>
      <c r="B7" s="22"/>
      <c r="C7" s="23" t="s">
        <v>182</v>
      </c>
      <c r="D7" s="24"/>
    </row>
    <row r="8" spans="1:4" ht="116.25" thickBot="1">
      <c r="A8" s="25" t="s">
        <v>2</v>
      </c>
      <c r="B8" s="34" t="s">
        <v>54</v>
      </c>
      <c r="C8" s="94" t="s">
        <v>5</v>
      </c>
      <c r="D8" s="94" t="s">
        <v>89</v>
      </c>
    </row>
    <row r="9" spans="1:4" s="28" customFormat="1" ht="13.5" thickBot="1">
      <c r="A9" s="35" t="s">
        <v>3</v>
      </c>
      <c r="B9" s="77">
        <v>1</v>
      </c>
      <c r="C9" s="81">
        <v>2</v>
      </c>
      <c r="D9" s="81">
        <v>3</v>
      </c>
    </row>
    <row r="10" spans="1:4" s="30" customFormat="1" ht="25.5">
      <c r="A10" s="323" t="s">
        <v>14</v>
      </c>
      <c r="B10" s="78">
        <f aca="true" t="shared" si="0" ref="B10:B15">C10</f>
        <v>35000</v>
      </c>
      <c r="C10" s="78">
        <f aca="true" t="shared" si="1" ref="C10:C15">+D10</f>
        <v>35000</v>
      </c>
      <c r="D10" s="78">
        <f>D11</f>
        <v>35000</v>
      </c>
    </row>
    <row r="11" spans="1:4" s="31" customFormat="1" ht="25.5">
      <c r="A11" s="312" t="s">
        <v>48</v>
      </c>
      <c r="B11" s="79">
        <f t="shared" si="0"/>
        <v>35000</v>
      </c>
      <c r="C11" s="79">
        <f t="shared" si="1"/>
        <v>35000</v>
      </c>
      <c r="D11" s="79">
        <f>D12+D15</f>
        <v>35000</v>
      </c>
    </row>
    <row r="12" spans="1:4" s="31" customFormat="1" ht="25.5">
      <c r="A12" s="71" t="s">
        <v>147</v>
      </c>
      <c r="B12" s="79">
        <f t="shared" si="0"/>
        <v>35000</v>
      </c>
      <c r="C12" s="79">
        <f t="shared" si="1"/>
        <v>35000</v>
      </c>
      <c r="D12" s="79">
        <f>D13+D14</f>
        <v>35000</v>
      </c>
    </row>
    <row r="13" spans="1:4" s="31" customFormat="1" ht="25.5">
      <c r="A13" s="72" t="s">
        <v>8</v>
      </c>
      <c r="B13" s="79">
        <f t="shared" si="0"/>
        <v>35000</v>
      </c>
      <c r="C13" s="79">
        <f t="shared" si="1"/>
        <v>35000</v>
      </c>
      <c r="D13" s="82">
        <v>35000</v>
      </c>
    </row>
    <row r="14" spans="1:4" s="31" customFormat="1" ht="12.75">
      <c r="A14" s="72" t="s">
        <v>9</v>
      </c>
      <c r="B14" s="79">
        <f t="shared" si="0"/>
        <v>0</v>
      </c>
      <c r="C14" s="79">
        <f t="shared" si="1"/>
        <v>0</v>
      </c>
      <c r="D14" s="85">
        <v>0</v>
      </c>
    </row>
    <row r="15" spans="1:4" ht="13.5" thickBot="1">
      <c r="A15" s="73" t="s">
        <v>10</v>
      </c>
      <c r="B15" s="80">
        <f t="shared" si="0"/>
        <v>0</v>
      </c>
      <c r="C15" s="80">
        <f t="shared" si="1"/>
        <v>0</v>
      </c>
      <c r="D15" s="186">
        <v>0</v>
      </c>
    </row>
  </sheetData>
  <mergeCells count="3">
    <mergeCell ref="A3:D3"/>
    <mergeCell ref="A4:D4"/>
    <mergeCell ref="B6:D6"/>
  </mergeCells>
  <printOptions/>
  <pageMargins left="0.75" right="0.75" top="1" bottom="1" header="0.5" footer="0.5"/>
  <pageSetup firstPageNumber="17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K,Karapetian</dc:creator>
  <cp:keywords/>
  <dc:description/>
  <cp:lastModifiedBy>I.Muradyan</cp:lastModifiedBy>
  <cp:lastPrinted>2004-06-13T17:24:16Z</cp:lastPrinted>
  <dcterms:created xsi:type="dcterms:W3CDTF">1998-08-23T11:40:16Z</dcterms:created>
  <dcterms:modified xsi:type="dcterms:W3CDTF">2004-06-14T08:35:24Z</dcterms:modified>
  <cp:category/>
  <cp:version/>
  <cp:contentType/>
  <cp:contentStatus/>
</cp:coreProperties>
</file>