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930" windowWidth="3855" windowHeight="8970" tabRatio="349" activeTab="3"/>
  </bookViews>
  <sheets>
    <sheet name="rev" sheetId="1" r:id="rId1"/>
    <sheet name="funk" sheetId="2" r:id="rId2"/>
    <sheet name="econom" sheetId="3" r:id="rId3"/>
    <sheet name="defecit" sheetId="4" r:id="rId4"/>
  </sheets>
  <definedNames>
    <definedName name="_xlnm.Print_Titles" localSheetId="2">'econom'!$7:$7</definedName>
    <definedName name="_xlnm.Print_Titles" localSheetId="1">'funk'!$7:$7</definedName>
  </definedNames>
  <calcPr fullCalcOnLoad="1"/>
</workbook>
</file>

<file path=xl/comments2.xml><?xml version="1.0" encoding="utf-8"?>
<comments xmlns="http://schemas.openxmlformats.org/spreadsheetml/2006/main">
  <authors>
    <author>Emma</author>
  </authors>
  <commentList>
    <comment ref="E71" authorId="0">
      <text>
        <r>
          <rPr>
            <b/>
            <sz val="8"/>
            <rFont val="Tahoma"/>
            <family val="0"/>
          </rPr>
          <t>Emma: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Arial Armenian"/>
            <family val="2"/>
          </rPr>
          <t>835200 - Ñ³Ûéáõë·³½³ñ¹</t>
        </r>
      </text>
    </comment>
  </commentList>
</comments>
</file>

<file path=xl/comments4.xml><?xml version="1.0" encoding="utf-8"?>
<comments xmlns="http://schemas.openxmlformats.org/spreadsheetml/2006/main">
  <authors>
    <author>Emma</author>
  </authors>
  <commentList>
    <comment ref="E24" authorId="0">
      <text>
        <r>
          <rPr>
            <b/>
            <sz val="8"/>
            <rFont val="Tahoma"/>
            <family val="0"/>
          </rPr>
          <t>Emma:</t>
        </r>
        <r>
          <rPr>
            <sz val="8"/>
            <rFont val="Tahoma"/>
            <family val="0"/>
          </rPr>
          <t xml:space="preserve">
50482.351</t>
        </r>
        <r>
          <rPr>
            <sz val="8"/>
            <rFont val="Arial Armenian"/>
            <family val="2"/>
          </rPr>
          <t xml:space="preserve"> - ÈÇÝëÇ ýáÝ¹Ç í³ñÏ»ñÇ í»ñ³¹³ñÓ, 73385.56 - ·ñ³ÝïÝ»ñÇ ÙÝ³óáñ¹, 589032.14 - ³ñï³µÛáõç»ï³ÛÇÝ ·ñ³ÝïÝ»ñÇ ÙÝ³óáñ¹, 1123370.18 - í³ñÏ»ñÇ ÙÝ³óáñ¹</t>
        </r>
      </text>
    </comment>
  </commentList>
</comments>
</file>

<file path=xl/sharedStrings.xml><?xml version="1.0" encoding="utf-8"?>
<sst xmlns="http://schemas.openxmlformats.org/spreadsheetml/2006/main" count="286" uniqueCount="208">
  <si>
    <t>äºî²Î²Ü ´ÚàôæºÆ ºÎ²ØàôîÜºð ºì ä²ÞîàÜ²Î²Ü îð²ÜêüºðîÜºð</t>
  </si>
  <si>
    <t>³Û¹ ÃíáõÙª</t>
  </si>
  <si>
    <t>´. Î²äÆî²ÈÆ  ¶àðÌ²èÜàôÂÚàôÜÜºðÆò ºÎ²ØàôîÜºð</t>
  </si>
  <si>
    <t xml:space="preserve"> ³Û¹ ÃíáõÙª</t>
  </si>
  <si>
    <t>ÀÜ¸²ØºÜÀ Ì²Êêºð</t>
  </si>
  <si>
    <t>ÀÜ¸Ð²Üàôð ´ÜàôÚÂÆ äºî²Î²Ü Ì²è²ÚàôÂÚàôÜÜºð</t>
  </si>
  <si>
    <t xml:space="preserve">úñ»Ýë¹Çñ Ù³ñÙÇÝ, å»ï³Ï³Ý Ï³é³í³ñáõÙ </t>
  </si>
  <si>
    <t>ä»ï³Ï³Ý ýÇÝ³Ýë³Ï³Ý Ï³é³í³ñáõÙ</t>
  </si>
  <si>
    <t>²ñï³ùÇÝ ù³Õ³ù³Ï³Ý ·áñÍáõÝ»áõÃÛáõÝ</t>
  </si>
  <si>
    <t>²ñï³ùÇÝ ïÝï»ë³Ï³Ý ³ç³ÏóáõÃÛáõÝ</t>
  </si>
  <si>
    <t>ÀÝ¹Ñ³Ýáõñ µÝáõÛÃÇ Çñ³í³Ï³Ý ·áñÍáõÝ»áõÃÛáõÝ</t>
  </si>
  <si>
    <t>ÀÝïñáõÃÛáõÝÝ»ñ  ¨ Ñ³Ýñ³ùí»Ý»ñ</t>
  </si>
  <si>
    <t>ÀÝ¹Ñ³Ýáõñ µÝáõÛÃÇ å»ï³Ï³Ý ³ÛÉ Í³é³ÛáõÃÛáõÝÝ»ñ</t>
  </si>
  <si>
    <t>ä²Þîä²ÜàôÂÚàôÜ</t>
  </si>
  <si>
    <t xml:space="preserve">è³½Ù³Ï³Ý Ï³ñÇùÝ»ñ                                                         </t>
  </si>
  <si>
    <t>Ð³ë³ñ³Ï³Ï³Ý Ï³ñ·Ç å³Ñå³ÝáõÃÛáõÝ</t>
  </si>
  <si>
    <t xml:space="preserve">²½·³ÛÇÝ ³Ýíï³Ý·áõÃÛáõÝ </t>
  </si>
  <si>
    <t>¸³ï³Ï³Ý ·áñÍáõÝ»áõÃÛáõÝ</t>
  </si>
  <si>
    <t>ÎðÂàôÂÚàôÜ ºì ¶ÆîàôÂÚàôÜ</t>
  </si>
  <si>
    <t>ÎñÃáõÃÛ³Ý ¨ ·ÇïáõÃÛ³Ý µÝ³·³í³éáõÙ å»ï³Ï³Ý Ï³é³í³ñáõÙ</t>
  </si>
  <si>
    <t>î³ññ³Ï³Ý, ÑÇÙÝ³Ï³Ý ¨ ÙÇçÝ³Ï³ñ· ÁÝ¹Ñ³Ýáõñ ÏñÃáõÃÛáõÝ</t>
  </si>
  <si>
    <t>Ð³ïáõÏ ÁÝ¹Ñ³Ýáõñ ÏñÃáõÃÛáõÝ</t>
  </si>
  <si>
    <t xml:space="preserve">²ñï³¹åñáó³Ï³Ý ¹³ëïÇ³ñ³ÏáõÃÛáõÝ </t>
  </si>
  <si>
    <t>Ü³ËÝ³Ï³Ý Ù³ëÝ³·Çï³Ï³Ý (³ñÑ»ëï³·áñÍ³Ï³Ý) ÏñÃáõÃÛáõÝ</t>
  </si>
  <si>
    <t>ØÇçÇÝ Ù³ëÝ³·Çï³Ï³Ý ÏñÃáõÃÛáõÝ</t>
  </si>
  <si>
    <t>´³ñÓñ³·áõÛÝ ¨ Ñ»ïµáõÑ³Ï³Ý Ù³ëÝ³·Çï³Ï³Ý ÏñÃáõÃÛáõÝ</t>
  </si>
  <si>
    <t>¶ÇïáõÃÛáõÝ</t>
  </si>
  <si>
    <t>²èàÔæ²ä²ÐàôÂÚàôÜ</t>
  </si>
  <si>
    <t>²éáÕç³å³ÑáõÃÛ³Ý µÝ³·³í³éáõÙ å»ï³Ï³Ý Ï³é³í³ñáõÙ</t>
  </si>
  <si>
    <t>ÐÇí³Ý¹³Ýáó³ÛÇÝ µáõÅû·ÝáõÃÛáõÝ</t>
  </si>
  <si>
    <t>²é³çÝ³ÛÇÝ (³ÙµáõÉ³ïáñ-åáÉÇÏÉÇÝÇÏ³Ï³Ý) µáõÅû·ÝáõÃÛáõÝ</t>
  </si>
  <si>
    <t xml:space="preserve">²éáÕç³å³Ñ³Ï³Ý ³ÛÉ Í³é³ÛáõÃÛáõÝÝ»ñ ¨ Íñ³·ñ»ñ </t>
  </si>
  <si>
    <t>êàòÆ²È²Î²Ü ²ä²Ðàì²¶ðàôÂÚàôÜ ºì êàòÆ²È²Î²Ü ²ä²ÐàìàôÂÚàôÜ</t>
  </si>
  <si>
    <t>êáóÇ³É³Ï³Ý ³å³Ñáí³·ñáõÃÛ³Ý ¨ ëáóÇ³É³Ï³Ý ³å³ÑáíáõÃÛ³Ý µÝ³·³í³éáõÙ å»ï³Ï³Ý Ï³é³í³ñáõÙ</t>
  </si>
  <si>
    <t>Î»Ýë³Ãáß³Ï³ÛÇÝ ³å³ÑáíáõÙ</t>
  </si>
  <si>
    <t>ä»ï³Ï³Ý Ýå³ëïÝ»ñ µÝ³ÏãáõÃÛ³ÝÁ</t>
  </si>
  <si>
    <t>êáóÇ³É³Ï³Ý ³å³ÑáíáõÃÛ³Ý ÙÇçáó³éáõÙÝ»ñ</t>
  </si>
  <si>
    <t>²ÛÉ ëáóÇ³É³Ï³Ý Íñ³·ñ»ñ</t>
  </si>
  <si>
    <t>ØÞ²ÎàôÚÂ, îºÔºÎ²îìàôÂÚàôÜ, êäàðî ºì ÎðàÜ</t>
  </si>
  <si>
    <t>Øß³ÏáõÛÃÇ  ï»Õ»Ï³ïíáõÃÛ³Ý, ëåáñïÇ ¨ ÏñáÝÇ µÝ³·³í³éáõÙ å»ï³Ï³Ý Ï³é³í³ñáõÙ</t>
  </si>
  <si>
    <t>¶ñ³¹³ñ³ÝÝ»ñ</t>
  </si>
  <si>
    <t>Â³Ý·³ñ³ÝÝ»ñ ¨ óáõó³Ñ³Ý¹»ëÝ»ñ</t>
  </si>
  <si>
    <t>Øß³ÏáõÛÃÇ ïÝ»ñ, ³ÏáõÙµÝ»ñ, Ï»ÝïñáÝÝ»ñ</t>
  </si>
  <si>
    <t>²ÛÉ Ùß³ÏáõÃ³ÛÇÝ ÑÇÙÝ³ñÏÝ»ñ</t>
  </si>
  <si>
    <t>²ñí»ëï</t>
  </si>
  <si>
    <t>ÎÇÝ»Ù³ïá·ñ³ýÇ³</t>
  </si>
  <si>
    <t>Ðáõß³ñÓ³ÝÝ»ñÇ ¨ Ùß³ÏáõÃ³ÛÇÝ ³ñÅ»ùÝ»ñÇ í»ñ³Ï³Ý·ÝáõÙ ¨ å³Ñå³ÝáõÙ</t>
  </si>
  <si>
    <t>êåáñï</t>
  </si>
  <si>
    <t>Ð»éáõëï³é³¹ÇáÑ³Õáñ¹áõÙÝ»ñ</t>
  </si>
  <si>
    <t>Ðñ³ï³ñ³ÏãáõÃÛáõÝÝ»ñ, ËÙµ³·ñáõÃÛáõÝÝ»ñ</t>
  </si>
  <si>
    <t>î»Õ»Ï³ïíáõÃÛ³Ý Ó»éù µ»ñáõÙ</t>
  </si>
  <si>
    <t>ºñÇï³ë³ñ¹³Ï³Ý Íñ³·ñ»ñ</t>
  </si>
  <si>
    <t xml:space="preserve">ø³Õ³ù³Ï³Ý Ïáõë³ÏóáõÃÛáõÝÝ»ñ, Ñ³ë³ñ³Ï³Ï³Ý Ï³½Ù³Ï»ñåáõÃÛáõÝÝ»ñ,³ñÑÙÇáõÃÛáõÝÝ»ñ                          </t>
  </si>
  <si>
    <t>´Ý³Ï³ñ³Ý³ÛÇÝ ïÝï»ëáõÃÛáõÝ ¨ µÝ³Ï³ñ³Ý³ÛÇÝ ßÇÝ³ñ³ñáõÃÛáõÝ</t>
  </si>
  <si>
    <t xml:space="preserve">²Õµ³Ñ³ÝáõÃÛáõÝ, Ã³÷áÝÝ»ñÇ í»ñ³Ùß³ÏáõÙ ¨ ÷áÕáóÝ»ñÇ Ù³ùñáõÙ </t>
  </si>
  <si>
    <t xml:space="preserve">æñ³Ù³ï³Ï³ñ³ñáõÙ ¨ ÏáÛáõÕáõ Ñ³Ù³Ï³ñ·»ñÇ ß³Ñ³·áñÍáõÙ </t>
  </si>
  <si>
    <t>²ÛÉ Íñ³·ñ»ñ</t>
  </si>
  <si>
    <t>ì³é»ÉÇù³ÛÇÝ ¨ ¿Ý»ñ·»ïÇÏ Ñ³Ù³ÉÇñÇ å»ï³Ï³Ý Ï³é³í³ñáõÙ</t>
  </si>
  <si>
    <t>¾É»Ïïñ³¿Ý»ñ·»ïÇÏ³</t>
  </si>
  <si>
    <t>¶ÚàôÔ²îÜîºêàôÂÚàôÜ, ²Üî²è²ÚÆÜ ºì æð²ÚÆÜ  îÜîºêàôÂÚàôÜ, ÒÎÜ²´àôÌàôÂÚàôÜ</t>
  </si>
  <si>
    <t>¶ÛáõÕ³ïÝï»ëáõÃÛ³Ý µÝ³·³í³éáõÙ å»ï³Ï³Ý Ï³é³í³ñáõÙ</t>
  </si>
  <si>
    <t>ÐáÕ»ñÇ µ³ñ»É³íÙ³Ý ³ßË³ï³ÝùÝ»ñ</t>
  </si>
  <si>
    <t xml:space="preserve">ÒÏÝ³µáõÍáõÃÛáõÝ, çñ³ÛÇÝ ïÝï»ëáõÃÛáõÝ </t>
  </si>
  <si>
    <t>²Ýï³é³ÛÇÝ ïÝï»ëáõÃÛáõÝ</t>
  </si>
  <si>
    <t>²ð¸ÚàôÜ²´ºðàôÂÚàôÜ, Ð²Üø²ÚÆÜ Ð²Ü²ÌàÜºð (µ³ó³éáõÃÛ³Ùµ í³é»ÉÇùÇ), ÞÆÜ²ð²ðàôÂÚàôÜ ºì ´Ü²ä²Ðä²ÜàôÂÚàôÜ</t>
  </si>
  <si>
    <t xml:space="preserve">²ñ¹ÛáõÝ³µ»ñáõÃÛ³Ý,  Ñ³Ýù³ÛÇÝ Ñ³Ý³ÍáÝ»ñÇ å³ß³ñÝ»ñÇ, ßÇÝ³ñ³ñáõÃÛ³Ý ¨ µÝ³å³Ñå³ÝáõÃÛ³Ý µÝ³·³í³éáõÙ å»ï³Ï³Ý Ï³é³í³ñáõÙ </t>
  </si>
  <si>
    <t>È»éÝ³Ñ³Ýù³ÛÇÝ ³ñ¹ÛáõÝ. ¨ »ñÏñ³µ³ÝÑ»ï³Ëáõ½áõÃÛáõÝ</t>
  </si>
  <si>
    <t>Ü³Ë³·Í³Ñ»ï³Ëáõ½³Ï³Ý  ³ßË³ï³ÝùÝ»ñ</t>
  </si>
  <si>
    <t xml:space="preserve">´ÝáõÃÛ³Ý Ñ³ïáõÏ å³Ñå³ÝíáÕ ï³ñ³ÍùÝ»ñ </t>
  </si>
  <si>
    <t>´Ý³å³Ñå³Ý³Ï³Ý  ³ÛÉ  ÙÇçáó³éáõÙÝ»ñ</t>
  </si>
  <si>
    <t>îð²Üêäàðî, Ö²Ü²ä²ðÐ²ÚÆÜ îÜîºêàôÂÚàôÜ  ºì  Î²ä</t>
  </si>
  <si>
    <t>îñ³ÝëåáñïÇ ¨ Ï³åÇ µÝ³·³í³éáõÙ å»ï³Ï³Ý Ï³é³í³ñáõÙ</t>
  </si>
  <si>
    <t>²íïáÙáµÇÉ³ÛÇÝ ¨ ù³Õ³ù³ÛÇÝ ¿É»Ïïñ³Ï³Ý ïñ³Ýëåáñï</t>
  </si>
  <si>
    <t>Ö³Ý³å³ñÑ³ÛÇÝ ïÝï»ëáõÃÛáõÝ</t>
  </si>
  <si>
    <t>îÜîºê²Î²Ü ²ÚÈ Ì²è²ÚàôÂÚàôÜÜºð</t>
  </si>
  <si>
    <t>²é¨ïñÇ, ëå³ë³ñÏáõÙÝ»ñÇ, Ù³ï³Ï³ñ³ñÙ³Ý ·áñÍáõÝ»áõÃÛ³Ý ¨ ÁÝ¹Ñ³Ýáõñ µÝáõÛÃÇ ïÝï»ë³Ï³Ý Í³é³ÛáõÃÛáõÝÝ»ñÇ µÝ³·³í³éáõÙ å»ï³Ï³Ý Ï³é³í³ñáõÙ</t>
  </si>
  <si>
    <t xml:space="preserve">ÜÛáõÃ³Ï³Ý  é»ëáõñëÝ»ñÇ å»ï³Ï³Ý å³ÑáõëïÝ»ñÇ Ó¨³íáñáõÙ ¨ å³Ñå³ÝáõÙ  </t>
  </si>
  <si>
    <t>¼µáë³ßñçÇÏáõÃÛáõÝ</t>
  </si>
  <si>
    <t xml:space="preserve">ÀÝ¹Ñ³Ýáõñ µÝáõÛÃÇ ïÝï»ë³Ï³Ý ³ÛÉ Í³é³ÛáõÃÛáõÝÝ»ñ </t>
  </si>
  <si>
    <t>ÐÆØÜ²Î²Ü ÊØ´ÆÜ â¸²êìàÔ Ì²Êêºð</t>
  </si>
  <si>
    <t>ä»ï³Ï³Ý å³ñïù³ÛÇÝ å³ñï³íáñáõÃÛáõÝÝ»ñÇ Ñ»ï ·áñÍ³éÝáõÃÛáõÝÝ»ñ</t>
  </si>
  <si>
    <t>îñ³Ýëý»ñï³ÛÇÝ í×³ñáõÙÝ»ñ ÐÐ  å»ï³Ï³Ý µÛáõç»Çó Ñ³Ù³ÛÝùÝ»ñÇ µÛáõç»Ý»ñ</t>
  </si>
  <si>
    <t xml:space="preserve"> ÀÜÂ²òÆÎ Ì²Êêºð</t>
  </si>
  <si>
    <t xml:space="preserve">äºî²Î²Ü Ø²ðØÆÜÜºðÆ, ¸ð²Üò ºÜÂ²Î² ´Úàôæºî²ÚÆÜ ÐÆØÜ²ðÎÜºðÆ ²ÞÊ²îàÔÜºðÆ ²ÞÊ²î²ì²ðÒ  </t>
  </si>
  <si>
    <t>îàÎàê²ìÖ²ðÜºð</t>
  </si>
  <si>
    <t>îáÏáë³í×³ñÝ»ñ Ý»ñùÇÝ å³ñïùÇ ¹ÇÙ³ó</t>
  </si>
  <si>
    <t>îáÏáë³í×³ñÝ»ñ ³ñï³ùÇÝ å³ñïùÇ ¹ÇÙ³ó</t>
  </si>
  <si>
    <t>êàô´êÆ¸Æ²Üºð</t>
  </si>
  <si>
    <t>Ò»éÝ³ñÏáõÃÛáõÝÝ»ñÇÝ ¨ Ï³½Ù³Ï»ñåáõÃÛáõÝÝ»ñÇÝ ïñíáÕ ëáõµëÇ¹Ç³Ý»ñ</t>
  </si>
  <si>
    <t>ÀÜÂ²òÆÎ îð²ÜêüºðîÜºð</t>
  </si>
  <si>
    <t>ä»ï³Ï³Ý µÛáõç»Çó Ñ³Ù³ÛÝùÝ»ñÇ µÛáõç»Ý»ñÇÝ Ñ³Ù³Ñ³ñÃ»óÙ³Ý ëÏ½µáõÝùáí ïñíáÕ ¹áï³óÇ³Ý»ñ</t>
  </si>
  <si>
    <t>Âáß³ÏÝ»ñ</t>
  </si>
  <si>
    <t>ÎñÃ³Ãáß³ÏÝ»ñ</t>
  </si>
  <si>
    <t>Üå³ëïÝ»ñ</t>
  </si>
  <si>
    <t>²ÛÉ ÁÝÃ³óÇÏ ïñ³Ýëý»ñï³ÛÇÝ í×³ñÝ»ñ</t>
  </si>
  <si>
    <t xml:space="preserve"> - å³ñï³¹Çñ ëáóÇ³É³Ï³Ý  ³å³Ñáí³·ñáõÃÛ³Ý í×³ñÝ»ñ</t>
  </si>
  <si>
    <t xml:space="preserve"> - ÐÐ ²½·³ÛÇÝ ÄáÕáíÇ å³ï·³Ù³íáñÝ»ñÇ å³ï·³Ù³íáñ³Ï³Ý ·áñÍáõÝ»áõÃÛ³Ý Ñ»ï Ï³åí³Í Í³Ëë»ñÇ ÷áËÑ³ïáõóáõÙ  </t>
  </si>
  <si>
    <t xml:space="preserve"> - ÁÝÃ³óÇÏ Ý»ñùÇÝ ³ÛÉ ïñ³Ýëý»ñï³ÛÇÝ í×³ñÝ»ñ</t>
  </si>
  <si>
    <t xml:space="preserve"> - ûï³ñ»ñÏñÛ³ å»ïáõÃÛáõÝÝ»ñÇÝ ¨ ÙÇç³½·³ÛÇÝ Ï³½Ù³Ï»ñåáõÃÛáõÝÝ»ñÇÝ</t>
  </si>
  <si>
    <t>²äð²ÜøÜºðÆ ¶ÜØ²Ü ºì Ì²è²ÚàôÂÚàôÜÜºðÆ ìÖ²ðØ²Ü Ì²Êêºð</t>
  </si>
  <si>
    <t>²åñ³ÝùÝ»ñÇ Ó»éùµ»ñáõÙ</t>
  </si>
  <si>
    <t>¶áõÛù, ·ñ³ë»ÝÛ³Ï³ÛÇÝ ³åñ³ÝùÝ»ñ ¨ ÝÛáõÃ»ñ</t>
  </si>
  <si>
    <t xml:space="preserve"> - ·ñ³ë»ÝÛ³Ï³ÛÇÝ ³åñ³ÝùÝ»ñ ¨ ÝÛáõÃ»ñ</t>
  </si>
  <si>
    <t xml:space="preserve"> - ·áõÛù ¨ ë³ñù³íáñáõÙÝ»ñ</t>
  </si>
  <si>
    <t xml:space="preserve"> - ÷³÷áõÏ ·áõÛù ¨ Ñ³Ý¹»ñÓ³Ýù </t>
  </si>
  <si>
    <t>¸»Õáñ³Ûù ¨ íÇñ³Ï³å³ÛÇÝ ÝÛáõÃ»ñ</t>
  </si>
  <si>
    <t>êÝÝ¹³ÙÃ»ñù</t>
  </si>
  <si>
    <t>²ÛÉ Í³Ëë»ñ</t>
  </si>
  <si>
    <t>îñ³Ýëåáñï³ÛÇÝ Í³é³ÛáõÃÛáõÝÝ»ñÇ í×³ñÝ»ñ</t>
  </si>
  <si>
    <t>Î³åÇ Í³é³ÛáõÃÛáõÝÝ»ñÇ í×³ñÝ»ñ</t>
  </si>
  <si>
    <t>ÎáÙáõÝ³É Í³é³ÛáõÃÛáõÝÝ»ñÇ í×³ñÝ»ñ</t>
  </si>
  <si>
    <t>¾É»Ïïñ³¿Ý»ñ·Ç³ÛÇ, í³é»ÉÇùÇ ¨ ç»éáõóÙ³Ý Í³Ëë»ñ</t>
  </si>
  <si>
    <t xml:space="preserve">æñÙáõÕ ÏáÛáõÕáõó û·ïí»Éáõ í³ñÓÇ í×³ñÙ³Ý Í³Ëë»ñ </t>
  </si>
  <si>
    <t>²ÛÉ ÏáÙáõÝ³É Í³Ëë»ñ</t>
  </si>
  <si>
    <t>¶áõÛùÇ í³ñÓ³Ï³ÉáõÃÛ³Ý Í³Ëë»ñ</t>
  </si>
  <si>
    <t xml:space="preserve"> - ß»Ýù»ñÇ, ßÇÝáõÃÛáõÝÝ»ñÇ ¨ µÝ³Ï³ñ³ÝÝ»ñÇ í³ñÓ³Ï³ÉáõÃÛ³Ý Í³Ëë»ñ </t>
  </si>
  <si>
    <t>ÐÐ ²½·³ÛÇÝ ÄáÕáíÇ å³ï·³Ù³íáñÝ»ñÇ Ýëï³ßñç³Ý³ÛÇÝ Í³Ëë»ñ</t>
  </si>
  <si>
    <t>Ü»ñÏ³Û³óáõóã³Ï³Ý Í³Ëë»ñ</t>
  </si>
  <si>
    <t>Ô»Ï³í³ñÇ ýáÝ¹</t>
  </si>
  <si>
    <t xml:space="preserve">²ÛÉ Í³é³ÛáõÃÛáõÝÝ»ñÇ Ó»éù µ»ñÙ³Ý Í³Ëë»ñ </t>
  </si>
  <si>
    <t>áñÇóª</t>
  </si>
  <si>
    <t xml:space="preserve"> - ÐÐ ¹»ëå³ÝáõÃÛáõÝÝ»ñÇ ¨ é³½Ù³Ï³Ý Ïóáñ¹Ý»ñÇ å³Ñå³ÝÙ³Ý Í³Ëë»ñ  </t>
  </si>
  <si>
    <t>Î²äÆî²È Ì²Êêºð</t>
  </si>
  <si>
    <t>Î²äÆî²È Üºð¸ðàôØÜºðÆ Ì²Êêºð</t>
  </si>
  <si>
    <t>Î²äÆî²È ÞÆÜ²ð²ðàôÂÚ²Ü Ì²Êêºð</t>
  </si>
  <si>
    <t>Ü²Ê²¶Ì²Ðºî²¼àî²Î²Ü Ì²Êêºð</t>
  </si>
  <si>
    <t>ºðÎð²´²Ü²Ðºî²Êàô¼²Î²Ü Ì²Êêºð</t>
  </si>
  <si>
    <t>ÜÚàôÂ²Î²Ü èºêàôðêÜºðÆ äºî²Î²Ü ä²ÐàôêîÆ Òºì²ìàðØ²Ü Ì²Êêºð</t>
  </si>
  <si>
    <t>Î²äÆî²È ²ÎîÆìÜºðÆ Òºèø´ºðØ²Ü Ì²Êêºð</t>
  </si>
  <si>
    <t>Þ»Ýù»ñÇ, ßÇÝáõÃÛáõÝÝ»ñÇ ¨ µÝ³Ï³ñ³ÝÝ»ñÇ Ó»éùµ»ñÙ³Ý Í³Ëë»ñ</t>
  </si>
  <si>
    <t xml:space="preserve">ê³ñù»ñÇ ¨ ë³ñù³íáñáõÙÝ»ñÇ Ó»éù µ»ñÙ³Ý Í³Ëë»ñ </t>
  </si>
  <si>
    <t>îñ³Ýëåáñï³ÛÇÝ ÙÇçáóÝ»ñÇ Ó»éù µ»ñÙ³Ý Í³Ëë»ñ</t>
  </si>
  <si>
    <t xml:space="preserve">²ÛÉ ³ÏïÇíÝ»ñÇ Ó»éù µ»ñÙ³Ý Í³Ëë»ñ </t>
  </si>
  <si>
    <t>Î²äÆî²È Üàðà¶àôØÜºðÆ Ì²Êêºð</t>
  </si>
  <si>
    <t>ì²ðÎ²ìàðàôØª Ð²Ü²Ì Ø²ðàôØÀ</t>
  </si>
  <si>
    <t>Ü»ñùÇÝ í³ñÏ³íáñáõÙª Ñ³Ý³Í Ù³ñáõÙÁ</t>
  </si>
  <si>
    <t xml:space="preserve">²ñï³ùÇÝ í³ñÏ³íáñáõÙª Ñ³Ý³Í Ù³ñáõÙÁ </t>
  </si>
  <si>
    <t xml:space="preserve">¶ºà¸º¼Æ²Î²Ü - ø²ðîº¼²¶ð²Î²Ü Ì²Êêºð </t>
  </si>
  <si>
    <t>².Ü»ñùÇÝ ³ÕµÛáõñÝ»ñ</t>
  </si>
  <si>
    <t>´.²ñï³ùÇÝ ³ÕµÛáõñÝ»ñ</t>
  </si>
  <si>
    <t>1.ä»ï³Ï³Ý ³ñÅ»ÃÕÃ»ñ` ÁÝ¹³Ù»ÝÁ</t>
  </si>
  <si>
    <t>³) ·³ÝÓ³å»ï³Ï³Ý å³ñï³ïáÙë»ñ</t>
  </si>
  <si>
    <t>µ) ÙáõñÑ³ÏÝ»ñÇ Ù³ñáõÙ</t>
  </si>
  <si>
    <t>·) å»ï³Ï³Ý Ý»ñùÇÝ ß³ÑáÕ ÷áË³éáõÃÛ³Ý å³ñï³ïáÙë»ñÇ »ï ·ÝáõÙ</t>
  </si>
  <si>
    <t>ºñ¨³Ý ù³Õ³ùáõÙ ï»Õ³µ³ßËí³Í å»ï³Ï³Ý ë»÷³Ï³ÝáõÃÛáõÝ Ñ³Ý¹Çë³óáÕ ÑáÕ»ñÇ ûï³ñáõÙÇó</t>
  </si>
  <si>
    <t>¶.ä²ÞîàÜ²Î²Ü îð²ÜêüºðîÜºð</t>
  </si>
  <si>
    <t>Ð²ê²ð²Î²Î²Ü Î²ð¶Æ ä²Ðä²ÜàôÂÚàôÜ, ²¼¶²ÚÆÜ  ²Üìî²Ü¶àôÂÚàôÜ ºì ¸²î²Î²Ü ¶àðÌàôÜºàôÂÚàôÜ</t>
  </si>
  <si>
    <t xml:space="preserve">´áõÛë»ñÇ å³ßïå³ÝáõÃÛáõÝ </t>
  </si>
  <si>
    <t>²Ý³ëÝ³µáõÅáõÃÛáõÝ ¨ Ñ³Ï³Ñ³Ù³×³ñ³Ï³ÛÇÝ ÙÇçáó³éáõÙÝ»ñ</t>
  </si>
  <si>
    <t>îáÑÙ³µáõÍáõÃÛáõÝ, ë»ñÙÝ³µáõÍáõÃÛáõÝ ³ÛÉ Íñ³·ñ»ñ</t>
  </si>
  <si>
    <t>ä»ï³Ï³Ý µÛáõç»Çó Ñ³Ù³ÛÝùÝ»ñÇ µÛáõç»Ý»ñÇÝ ïñíáÕ Ýå³ï³Ï³ÛÇÝ Ñ³ïÏ³óáõÙÝ»ñ` ëáõµí»ÝóÇ³Ý»ñ</t>
  </si>
  <si>
    <t>²ñï³·»ñ³ï»ëã³Ï³Ý å³Ñå³ÝáõÃÛ³Ý Í³Ëë»ñ</t>
  </si>
  <si>
    <t>Ð³ñÏ»ñÇ, ïáõñù»ñÇ ¨ ³ÛÉ å³ñï³¹Çñ í×³ñÝ»ñÇ Ï³ï³ñÙ³Ý Í³Ëë»ñ</t>
  </si>
  <si>
    <t>Î²äÆî²È îð²ÜêüºðîÜºðÆ ¶Ìàì Ì²Êêºð</t>
  </si>
  <si>
    <t>ä³ßïå³ÝáõÃÛ³Ý µÝ³·³í³éÇ ³ÛÉ Í³Ëë»ñ</t>
  </si>
  <si>
    <t>´Ü²Î²ð²Ü²ÚÆÜ -ÎàØàôÜ²È îÜîºêàôÂÚàôÜ</t>
  </si>
  <si>
    <t>²ïáÙ³ÛÇÝ ¿Ý»ñ·»ïÇÏ³</t>
  </si>
  <si>
    <t>í³ñÏÇ ëï³óáõÙ</t>
  </si>
  <si>
    <t>í³ñÏÇ Ù³ñáõÙ</t>
  </si>
  <si>
    <t>µ) ³é¨ïñ³ÛÇÝ Ï³½Ù³Ï»ñåáõÃÛáõÝÝ»ñáõÙ å»ï³Ï³Ý µ³ÅÝ»Ù³ëÇ Ù³ëÝ³íáñ»óáõÙÇó (ë»÷³Ï³Ý³ßÝáñÑáõÙÇó) ëï³óí³Í ÙÇçáóÝ»ñ</t>
  </si>
  <si>
    <t>·) ³ÛÉ</t>
  </si>
  <si>
    <t>1.ì³ñÏ»ñÇ ëï³óáõÙ</t>
  </si>
  <si>
    <t>2.ì³ñÏ»ñÇ Ù³ñáõÙ</t>
  </si>
  <si>
    <t xml:space="preserve">3.²ÛÉ ³ñï³ùÇÝ ³ÕµÛáõñÝ»ñ </t>
  </si>
  <si>
    <t>´áõÅû·ÝáõÃÛ³Ý ³ÛÉ Í³é³ÛáõÃÛáõÝÝ»ñ</t>
  </si>
  <si>
    <t>ÐÇ·Ç»ÝÇÏ ¨ Ñ³Ï³Ñ³Ù³×³ñ³Ï³ÛÇÝ Í³é³ÛáõÃÛáõÝÝ»ñ</t>
  </si>
  <si>
    <t>¾Ý»ñ·»ïÇÏ³ÛÇ  µÝ³·³í³éÇ ³ÛÉ ·áñÍáõÝ»áõÃÛáõÝ</t>
  </si>
  <si>
    <t>Î³å</t>
  </si>
  <si>
    <t xml:space="preserve">  </t>
  </si>
  <si>
    <t>². ÀÜÂ²òÆÎ ºÎ²ØàôîÜºð</t>
  </si>
  <si>
    <t>I.ÀÜ¸²ØºÜÀ ºÎ²ØàôîÜºð</t>
  </si>
  <si>
    <t>³) 2006 Ãí³Ï³ÝÇ ï³ñ»ëÏ½µÇ  ³½³ï ÙÝ³óáñ¹Ç ÙÇçáóÝ»ñ</t>
  </si>
  <si>
    <t>2. ²ÛÉ Ý»ñùÇÝ ³ÕµÛáõñÝ»ñ</t>
  </si>
  <si>
    <t>äºî²Î²Ü ´ÚàôæºÆ ¸ºüÆòÆîÆ ¥ä²Î²êàôð¸Æ¤ üÆÜ²Üê²ìàðØ²Ü ²Ô´ÚàôðÜºðÀ</t>
  </si>
  <si>
    <t xml:space="preserve">1. Ð³ñÏ³ÛÇÝ »Ï³ÙáõïÝ»ñ </t>
  </si>
  <si>
    <t xml:space="preserve">2. ä»ï³Ï³Ý ïáõñù                                                                                        </t>
  </si>
  <si>
    <t xml:space="preserve">3. àã Ñ³ñÏ³ÛÇÝ »Ï³ÙáõïÝ»ñ </t>
  </si>
  <si>
    <t>¥·áñÍ³é³Ï³Ý ¹³ë³Ï³ñ·Ù³Ùµ¤</t>
  </si>
  <si>
    <t>ÊáõÙµ</t>
  </si>
  <si>
    <t>ºÝÃ³ËáõÙµ</t>
  </si>
  <si>
    <t>¥ïÝï»ë³·Çï³Ï³Ý ¹³ë³Ï³ñ·Ù³Ùµ¤</t>
  </si>
  <si>
    <t xml:space="preserve">¶áñÍáõÕáõÙÝ»ñ ¨ Í³é³ÛáÕ³Ï³Ý áõÕ¨áñáõÃÛáõÝÝ»ñ </t>
  </si>
  <si>
    <t xml:space="preserve"> - Ñ³ïáõÏ Ýå³ï³Ï³ÛÇÝ ýáÝ¹»ñÇó ïñíáÕ å³ñ·¨³ïñáõÙ </t>
  </si>
  <si>
    <t xml:space="preserve"> - ù³Õ³ù³óÇ³Ï³Ý Í³é³ÛáÕÝ»ñÇ å³ñ·¨³ïñÙ³Ý ýáÝ¹</t>
  </si>
  <si>
    <t>Ð²ÞìºîìàôÂÚàôÜ*</t>
  </si>
  <si>
    <t>*</t>
  </si>
  <si>
    <t>Ü»ñ³éí³Í ¿ å»ï³Ï³Ý ÑÇÙÝ³ñÏÝ»ñÇ Ñ³Ù³ñ ÐÐ Ï³é³í³ñáõÃÛ³Ý ÁÝ¹áõÝ³Í áñáßáõÙÝ»ñÇ Ñ³Ù³Ó³ÛÝ µ³óí³Í ³ñï³µÛáõç»ï³ÛÇÝ Ñ³ßÇíÝ»ñÇ ÙÇçáóÝ»ñÇ ßñç³Ý³éáõÃÛáõÝÁ` Ñ³Ù³Ó³ÛÝ §Ð³Û³ëï³ÝÇ Ð³Ýñ³å»ïáõÃÛ³Ý 2006 Ãí³Ï³ÝÇ å»ï³Ï³Ý µÛáõç»Ç Ù³ëÇÝ¦ ÐÐ ûñ»ÝùÇ 9-ñ¹ Ñá¹í³ÍÇ 18-ñ¹ Ï»ïÇ:</t>
  </si>
  <si>
    <t>ÐáÕÇ Ó»éùµ»ñÙ³Ý Í³Ëë»ñ</t>
  </si>
  <si>
    <t>Ð³Û³ëï³ÝÇ Ð³Ýñ³å»ïáõÃÛ³Ý 2006 Ãí³Ï³ÝÇ å»ï³Ï³Ý µÛáõç»Ç »Ï³ÙáõïÝ»ñÇ í»ñ³µ»ñÛ³É</t>
  </si>
  <si>
    <t>Ð³Û³ëï³ÝÇ Ð³Ýñ³å»ïáõÃÛ³Ý 2006 Ãí³Ï³ÝÇ å»ï³Ï³Ý µÛáõç»Ç Í³Ëë»ñÇ í»ñ³µ»ñÛ³É</t>
  </si>
  <si>
    <t>Ð³Û³ëï³ÝÇ Ð³Ýñ³å»ïáõÃÛ³Ý 2006 Ãí³Ï³ÝÇ å»ï³Ï³Ý µÛáõç»Ç ¹»ýÇóÇïÇ ¥å³Ï³ëáõñ¹Ç¤ í»ñ³µ»ñÛ³É</t>
  </si>
  <si>
    <t>Ð³ßíÇ »Ý ³éÝí³Í ûñ»Ýùáí ÐÐ Ï³é³í³ñáõÃÛ³ÝÁ í»ñ³å³Ñí³Í ÉÇ³½áñáõÃÛáõÝÝ»ñÇ ßñç³Ý³ÏÝ»ñáõÙ Ï³ï³ñí³Í ÷á÷áËáõÃÛáõÝÝ»ñÁ:</t>
  </si>
  <si>
    <r>
      <t>²</t>
    </r>
    <r>
      <rPr>
        <sz val="10"/>
        <rFont val="Times Armenian"/>
        <family val="1"/>
      </rPr>
      <t xml:space="preserve"> Ð³ßíÇ »Ý ³éÝí³Í ûñ»Ýùáí ÐÐ Ï³é³í³ñáõÃÛ³ÝÁ í»ñ³å³Ñí³Í ÉÇ³½áñáõÃÛáõÝÝ»ñÇ ßñç³Ý³ÏÝ»ñáõÙ Ï³ï³ñí³Í ÷á÷áËáõÃÛáõÝÝ»ñÁ:</t>
    </r>
  </si>
  <si>
    <t xml:space="preserve">¹ </t>
  </si>
  <si>
    <t>²</t>
  </si>
  <si>
    <t>Ð³ëï³ïí³Í ¿ §Ð³Û³ëï³ÝÇ Ð³Ýñ³å»ïáõÃÛ³Ý 2006 Ãí³Ï³ÝÇ å»ï³Ï³Ý µÛáõç»Ç Ù³ëÇÝ¦ Ð³Û³ëï³ÝÇ Ð³Ýñ³å»ïáõÃÛ³Ý ûñ»Ýùáí:</t>
  </si>
  <si>
    <r>
      <t>*</t>
    </r>
    <r>
      <rPr>
        <sz val="10"/>
        <rFont val="Times Armenian"/>
        <family val="1"/>
      </rPr>
      <t xml:space="preserve"> Ü»ñ³éí³Í ¿ å»ï³Ï³Ý ÑÇÙÝ³ñÏÝ»ñÇ Ñ³Ù³ñ ÐÐ Ï³é³í³ñáõÃÛ³Ý ÁÝ¹áõÝ³Í áñáßáõÙÝ»ñÇ Ñ³Ù³Ó³ÛÝ µ³óí³Í ³ñï³µÛáõç»ï³ÛÇÝ Ñ³ßÇíÝ»ñÇ ÙÇçáóÝ»ñÇ ßñç³Ý³éáõÃÛáõÝÁ` Ñ³Ù³Ó³ÛÝ §Ð³Û³ëï³ÝÇ Ð³Ýñ³å»ïáõÃÛ³Ý 2006 Ãí³Ï³ÝÇ å»ï³Ï³Ý µÛáõç»Ç Ù³ëÇÝ¦ ÐÐ ûñ»ÝùÇ 9-ñ¹ Ñá¹í³ÍÇ 18-ñ¹ Ï»ïÇ:</t>
    </r>
  </si>
  <si>
    <r>
      <t xml:space="preserve">¹ </t>
    </r>
    <r>
      <rPr>
        <sz val="10"/>
        <rFont val="Times Armenian"/>
        <family val="1"/>
      </rPr>
      <t>Ð³ëï³ïí³Í ¿ §Ð³Û³ëï³ÝÇ Ð³Ýñ³å»ïáõÃÛ³Ý 2006 Ãí³Ï³ÝÇ å»ï³Ï³Ý µÛáõç»Ç Ù³ëÇÝ¦ Ð³Û³ëï³ÝÇ Ð³Ýñ³å»ïáõÃÛ³Ý ûñ»Ýùáí:</t>
    </r>
  </si>
  <si>
    <t>¥Ñ³½³ñ ¹ñ³Ù¤</t>
  </si>
  <si>
    <t>ì²èºÈÆø²ÚÆÜ ºì ¾Üºð¶ºîÆÎ Ð²Ø²ÈÆð</t>
  </si>
  <si>
    <t xml:space="preserve"> - ÁÝÃ³óÇÏ ³ñï³ùÇÝ ³ÛÉ ïñ³Ýëý»ñï³ÛÇÝ í×³ñÝ»ñ</t>
  </si>
  <si>
    <r>
      <t>äÉ³Ý</t>
    </r>
    <r>
      <rPr>
        <b/>
        <sz val="10"/>
        <rFont val="Times New Roman"/>
        <family val="1"/>
      </rPr>
      <t>¹</t>
    </r>
  </si>
  <si>
    <r>
      <t>Ößïí³Í åÉ³Ý</t>
    </r>
    <r>
      <rPr>
        <b/>
        <sz val="10"/>
        <rFont val="Times New Roman"/>
        <family val="1"/>
      </rPr>
      <t>²</t>
    </r>
    <r>
      <rPr>
        <b/>
        <sz val="10"/>
        <rFont val="Times Armenian"/>
        <family val="1"/>
      </rPr>
      <t xml:space="preserve"> </t>
    </r>
  </si>
  <si>
    <t>ö³ëï³óÇ</t>
  </si>
  <si>
    <t>Î³ï³ñáÕ³-Ï³Ý ¥%¤</t>
  </si>
  <si>
    <t>àâ ÜÚàôÂ²Î²Ü ²ÎîÆìÜºðÆ Òºèø´ºðØ²Ü Ì²Êêºð</t>
  </si>
  <si>
    <t>Î³ï³ñá-Õ³Ï³Ý ¥%¤</t>
  </si>
  <si>
    <t>Î³ï³-ñáÕ³-Ï³Ý ¥%¤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</si>
</sst>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_-* #,##0.0\ _ _-;\-* #,##0.0\ _ _-;_-* &quot;-&quot;?\ _ _-;_-@_-"/>
    <numFmt numFmtId="176" formatCode="#,##0.0"/>
    <numFmt numFmtId="177" formatCode="0.0%"/>
    <numFmt numFmtId="178" formatCode="_(* #,##0.000_);_(* \(#,##0.000\);_(* &quot;-&quot;??_);_(@_)"/>
    <numFmt numFmtId="179" formatCode="_(* #,##0.0000_);_(* \(#,##0.0000\);_(* &quot;-&quot;??_);_(@_)"/>
  </numFmts>
  <fonts count="14">
    <font>
      <sz val="10"/>
      <name val="Arial"/>
      <family val="0"/>
    </font>
    <font>
      <b/>
      <sz val="10"/>
      <name val="Times Armenian"/>
      <family val="1"/>
    </font>
    <font>
      <sz val="10"/>
      <name val="Times Armenian"/>
      <family val="1"/>
    </font>
    <font>
      <b/>
      <sz val="11"/>
      <name val="Times Armenian"/>
      <family val="1"/>
    </font>
    <font>
      <sz val="10"/>
      <color indexed="63"/>
      <name val="Times Armeni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 Armeni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2" fontId="1" fillId="0" borderId="2" xfId="15" applyNumberFormat="1" applyFont="1" applyBorder="1" applyAlignment="1">
      <alignment/>
    </xf>
    <xf numFmtId="0" fontId="2" fillId="0" borderId="3" xfId="0" applyFont="1" applyBorder="1" applyAlignment="1">
      <alignment/>
    </xf>
    <xf numFmtId="172" fontId="2" fillId="0" borderId="3" xfId="15" applyNumberFormat="1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15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172" fontId="1" fillId="0" borderId="4" xfId="15" applyNumberFormat="1" applyFont="1" applyBorder="1" applyAlignment="1">
      <alignment/>
    </xf>
    <xf numFmtId="177" fontId="1" fillId="0" borderId="2" xfId="21" applyNumberFormat="1" applyFont="1" applyBorder="1" applyAlignment="1">
      <alignment/>
    </xf>
    <xf numFmtId="177" fontId="1" fillId="0" borderId="3" xfId="21" applyNumberFormat="1" applyFont="1" applyBorder="1" applyAlignment="1">
      <alignment/>
    </xf>
    <xf numFmtId="177" fontId="2" fillId="0" borderId="3" xfId="21" applyNumberFormat="1" applyFont="1" applyBorder="1" applyAlignment="1">
      <alignment/>
    </xf>
    <xf numFmtId="177" fontId="1" fillId="0" borderId="4" xfId="21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2" fontId="1" fillId="0" borderId="3" xfId="15" applyNumberFormat="1" applyFont="1" applyFill="1" applyBorder="1" applyAlignment="1">
      <alignment/>
    </xf>
    <xf numFmtId="172" fontId="1" fillId="0" borderId="3" xfId="15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172" fontId="1" fillId="0" borderId="6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1" fillId="0" borderId="7" xfId="15" applyNumberFormat="1" applyFont="1" applyBorder="1" applyAlignment="1">
      <alignment vertical="center"/>
    </xf>
    <xf numFmtId="172" fontId="1" fillId="0" borderId="7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 wrapText="1"/>
    </xf>
    <xf numFmtId="172" fontId="1" fillId="0" borderId="10" xfId="15" applyNumberFormat="1" applyFont="1" applyBorder="1" applyAlignment="1">
      <alignment/>
    </xf>
    <xf numFmtId="0" fontId="2" fillId="0" borderId="0" xfId="0" applyFont="1" applyFill="1" applyAlignment="1">
      <alignment/>
    </xf>
    <xf numFmtId="172" fontId="2" fillId="0" borderId="3" xfId="15" applyNumberFormat="1" applyFont="1" applyFill="1" applyBorder="1" applyAlignment="1">
      <alignment/>
    </xf>
    <xf numFmtId="172" fontId="1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0" fontId="4" fillId="0" borderId="8" xfId="0" applyFont="1" applyBorder="1" applyAlignment="1">
      <alignment wrapText="1"/>
    </xf>
    <xf numFmtId="4" fontId="4" fillId="0" borderId="8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/>
    </xf>
    <xf numFmtId="172" fontId="1" fillId="0" borderId="8" xfId="15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2" fillId="0" borderId="12" xfId="15" applyNumberFormat="1" applyFont="1" applyBorder="1" applyAlignment="1">
      <alignment/>
    </xf>
    <xf numFmtId="43" fontId="2" fillId="0" borderId="0" xfId="15" applyFont="1" applyAlignment="1">
      <alignment/>
    </xf>
    <xf numFmtId="177" fontId="2" fillId="0" borderId="4" xfId="21" applyNumberFormat="1" applyFont="1" applyBorder="1" applyAlignment="1">
      <alignment/>
    </xf>
    <xf numFmtId="177" fontId="1" fillId="0" borderId="3" xfId="21" applyNumberFormat="1" applyFont="1" applyFill="1" applyBorder="1" applyAlignment="1">
      <alignment/>
    </xf>
    <xf numFmtId="177" fontId="2" fillId="0" borderId="7" xfId="21" applyNumberFormat="1" applyFont="1" applyBorder="1" applyAlignment="1">
      <alignment/>
    </xf>
    <xf numFmtId="177" fontId="1" fillId="0" borderId="3" xfId="21" applyNumberFormat="1" applyFont="1" applyBorder="1" applyAlignment="1">
      <alignment vertical="center"/>
    </xf>
    <xf numFmtId="177" fontId="2" fillId="0" borderId="3" xfId="21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textRotation="90"/>
    </xf>
    <xf numFmtId="172" fontId="1" fillId="0" borderId="7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173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172" fontId="2" fillId="0" borderId="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3" xfId="0" applyNumberFormat="1" applyFont="1" applyFill="1" applyBorder="1" applyAlignment="1">
      <alignment vertical="center"/>
    </xf>
    <xf numFmtId="173" fontId="2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73" fontId="2" fillId="0" borderId="3" xfId="0" applyNumberFormat="1" applyFont="1" applyFill="1" applyBorder="1" applyAlignment="1">
      <alignment horizontal="left" wrapText="1"/>
    </xf>
    <xf numFmtId="173" fontId="1" fillId="0" borderId="4" xfId="0" applyNumberFormat="1" applyFont="1" applyFill="1" applyBorder="1" applyAlignment="1">
      <alignment/>
    </xf>
    <xf numFmtId="173" fontId="1" fillId="0" borderId="4" xfId="0" applyNumberFormat="1" applyFont="1" applyFill="1" applyBorder="1" applyAlignment="1">
      <alignment vertical="top"/>
    </xf>
    <xf numFmtId="172" fontId="2" fillId="0" borderId="10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177" fontId="2" fillId="0" borderId="4" xfId="21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3" fontId="2" fillId="0" borderId="0" xfId="0" applyNumberFormat="1" applyFont="1" applyFill="1" applyAlignment="1">
      <alignment/>
    </xf>
    <xf numFmtId="0" fontId="10" fillId="0" borderId="0" xfId="0" applyFont="1" applyAlignment="1">
      <alignment horizontal="center" vertical="center"/>
    </xf>
    <xf numFmtId="4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172" fontId="4" fillId="0" borderId="8" xfId="0" applyNumberFormat="1" applyFont="1" applyBorder="1" applyAlignment="1">
      <alignment horizontal="right" wrapText="1"/>
    </xf>
    <xf numFmtId="172" fontId="2" fillId="0" borderId="3" xfId="0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4" fontId="2" fillId="0" borderId="0" xfId="0" applyNumberFormat="1" applyFont="1" applyFill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4" sqref="B34"/>
    </sheetView>
  </sheetViews>
  <sheetFormatPr defaultColWidth="9.140625" defaultRowHeight="12.75"/>
  <cols>
    <col min="1" max="1" width="2.421875" style="2" customWidth="1"/>
    <col min="2" max="2" width="41.421875" style="2" customWidth="1"/>
    <col min="3" max="5" width="15.7109375" style="2" bestFit="1" customWidth="1"/>
    <col min="6" max="6" width="11.8515625" style="2" bestFit="1" customWidth="1"/>
    <col min="7" max="16384" width="9.140625" style="2" customWidth="1"/>
  </cols>
  <sheetData>
    <row r="1" spans="1:6" ht="14.25">
      <c r="A1" s="102" t="s">
        <v>184</v>
      </c>
      <c r="B1" s="102"/>
      <c r="C1" s="102"/>
      <c r="D1" s="102"/>
      <c r="E1" s="102"/>
      <c r="F1" s="102"/>
    </row>
    <row r="2" spans="1:6" ht="14.25">
      <c r="A2" s="102" t="s">
        <v>188</v>
      </c>
      <c r="B2" s="102"/>
      <c r="C2" s="102"/>
      <c r="D2" s="102"/>
      <c r="E2" s="102"/>
      <c r="F2" s="102"/>
    </row>
    <row r="3" spans="1:6" ht="12.75">
      <c r="A3" s="103" t="s">
        <v>198</v>
      </c>
      <c r="B3" s="103"/>
      <c r="C3" s="103"/>
      <c r="D3" s="103"/>
      <c r="E3" s="103"/>
      <c r="F3" s="103"/>
    </row>
    <row r="4" spans="1:4" ht="12.75">
      <c r="A4" s="37"/>
      <c r="B4" s="37"/>
      <c r="C4" s="37"/>
      <c r="D4" s="37"/>
    </row>
    <row r="5" spans="1:4" ht="12.75">
      <c r="A5" s="1"/>
      <c r="B5" s="1"/>
      <c r="C5" s="1"/>
      <c r="D5" s="1"/>
    </row>
    <row r="6" spans="1:6" ht="25.5">
      <c r="A6" s="35"/>
      <c r="B6" s="36"/>
      <c r="C6" s="21" t="s">
        <v>201</v>
      </c>
      <c r="D6" s="59" t="s">
        <v>202</v>
      </c>
      <c r="E6" s="59" t="s">
        <v>203</v>
      </c>
      <c r="F6" s="4" t="s">
        <v>204</v>
      </c>
    </row>
    <row r="7" spans="1:6" ht="28.5" customHeight="1">
      <c r="A7" s="104" t="s">
        <v>0</v>
      </c>
      <c r="B7" s="105"/>
      <c r="C7" s="22">
        <f>C9+C19</f>
        <v>412356220.8</v>
      </c>
      <c r="D7" s="22">
        <f>D9+D19</f>
        <v>451461898.71000004</v>
      </c>
      <c r="E7" s="5">
        <f>E9+E19</f>
        <v>441483135.568</v>
      </c>
      <c r="F7" s="13">
        <f>E7/D7</f>
        <v>0.9778967767368338</v>
      </c>
    </row>
    <row r="8" spans="1:6" ht="12.75">
      <c r="A8" s="96" t="s">
        <v>3</v>
      </c>
      <c r="B8" s="97"/>
      <c r="C8" s="23"/>
      <c r="D8" s="23"/>
      <c r="E8" s="7"/>
      <c r="F8" s="14"/>
    </row>
    <row r="9" spans="1:6" ht="12.75" hidden="1">
      <c r="A9" s="31" t="s">
        <v>170</v>
      </c>
      <c r="B9" s="32"/>
      <c r="C9" s="25">
        <f>C11+C16</f>
        <v>375176688</v>
      </c>
      <c r="D9" s="25">
        <f>D11+D16</f>
        <v>411981118.41</v>
      </c>
      <c r="E9" s="9">
        <f>E11+E16</f>
        <v>426316843.794</v>
      </c>
      <c r="F9" s="14">
        <f aca="true" t="shared" si="0" ref="F9:F16">E9/D9</f>
        <v>1.0347970446784729</v>
      </c>
    </row>
    <row r="10" spans="1:6" ht="12.75" hidden="1">
      <c r="A10" s="27" t="s">
        <v>120</v>
      </c>
      <c r="B10" s="28"/>
      <c r="C10" s="23"/>
      <c r="D10" s="23"/>
      <c r="E10" s="7"/>
      <c r="F10" s="14" t="e">
        <f t="shared" si="0"/>
        <v>#DIV/0!</v>
      </c>
    </row>
    <row r="11" spans="1:6" ht="12.75">
      <c r="A11" s="100" t="s">
        <v>169</v>
      </c>
      <c r="B11" s="101"/>
      <c r="C11" s="25">
        <f>C13+C14+C15</f>
        <v>371543413.6</v>
      </c>
      <c r="D11" s="25">
        <f>D13+D14+D15</f>
        <v>397414932.81</v>
      </c>
      <c r="E11" s="9">
        <f>E13+E14+E15</f>
        <v>410321136.93</v>
      </c>
      <c r="F11" s="14">
        <f t="shared" si="0"/>
        <v>1.0324753879496782</v>
      </c>
    </row>
    <row r="12" spans="1:6" ht="12.75">
      <c r="A12" s="108" t="s">
        <v>120</v>
      </c>
      <c r="B12" s="109"/>
      <c r="C12" s="23">
        <f>C13+C14</f>
        <v>364275383.6</v>
      </c>
      <c r="D12" s="23">
        <f>D13+D14</f>
        <v>380462586.61</v>
      </c>
      <c r="E12" s="23">
        <f>E13+E14</f>
        <v>385131062.316</v>
      </c>
      <c r="F12" s="14">
        <f t="shared" si="0"/>
        <v>1.0122705250668589</v>
      </c>
    </row>
    <row r="13" spans="1:6" ht="12.75">
      <c r="A13" s="27"/>
      <c r="B13" s="28" t="s">
        <v>174</v>
      </c>
      <c r="C13" s="23">
        <v>345816483.6</v>
      </c>
      <c r="D13" s="23">
        <f>345816483.6+7800000+6000000+1049462.2+1011642.41</f>
        <v>361677588.21000004</v>
      </c>
      <c r="E13" s="7">
        <v>366192325.846</v>
      </c>
      <c r="F13" s="15">
        <f t="shared" si="0"/>
        <v>1.0124827685849824</v>
      </c>
    </row>
    <row r="14" spans="1:6" ht="12.75">
      <c r="A14" s="29"/>
      <c r="B14" s="30" t="s">
        <v>175</v>
      </c>
      <c r="C14" s="23">
        <v>18458900</v>
      </c>
      <c r="D14" s="23">
        <f>18458900+326068.4+30</f>
        <v>18784998.4</v>
      </c>
      <c r="E14" s="7">
        <v>18938736.47</v>
      </c>
      <c r="F14" s="15">
        <f t="shared" si="0"/>
        <v>1.0081840874684345</v>
      </c>
    </row>
    <row r="15" spans="1:6" ht="12.75">
      <c r="A15" s="27"/>
      <c r="B15" s="28" t="s">
        <v>176</v>
      </c>
      <c r="C15" s="23">
        <v>7268030</v>
      </c>
      <c r="D15" s="23">
        <f>7268030+856781.1+8176+10997.7+333366.8+6036.9+8404815.5+64142.2</f>
        <v>16952346.2</v>
      </c>
      <c r="E15" s="7">
        <v>25190074.614</v>
      </c>
      <c r="F15" s="15">
        <f t="shared" si="0"/>
        <v>1.4859344138453237</v>
      </c>
    </row>
    <row r="16" spans="1:6" ht="25.5" customHeight="1">
      <c r="A16" s="98" t="s">
        <v>2</v>
      </c>
      <c r="B16" s="99"/>
      <c r="C16" s="25">
        <v>3633274.4</v>
      </c>
      <c r="D16" s="25">
        <f>3633274.4+540000+4608154+2196805.7+1277963.7+900000+502055+907932.8</f>
        <v>14566185.600000001</v>
      </c>
      <c r="E16" s="9">
        <v>15995706.864</v>
      </c>
      <c r="F16" s="14">
        <f t="shared" si="0"/>
        <v>1.0981397122936563</v>
      </c>
    </row>
    <row r="17" spans="1:6" ht="12.75">
      <c r="A17" s="27"/>
      <c r="B17" s="28" t="s">
        <v>3</v>
      </c>
      <c r="C17" s="23"/>
      <c r="D17" s="23"/>
      <c r="E17" s="7"/>
      <c r="F17" s="15"/>
    </row>
    <row r="18" spans="1:6" ht="38.25">
      <c r="A18" s="29"/>
      <c r="B18" s="30" t="s">
        <v>144</v>
      </c>
      <c r="C18" s="23">
        <v>3500000</v>
      </c>
      <c r="D18" s="23">
        <f>3500000+540000+4608154+2196805.7+1277963.7+900000+502055+835200+640</f>
        <v>14360818.399999999</v>
      </c>
      <c r="E18" s="7">
        <v>14378475.25</v>
      </c>
      <c r="F18" s="15">
        <f>E18/D18</f>
        <v>1.0012295155824824</v>
      </c>
    </row>
    <row r="19" spans="1:6" ht="12.75">
      <c r="A19" s="106" t="s">
        <v>145</v>
      </c>
      <c r="B19" s="107"/>
      <c r="C19" s="38">
        <v>37179532.8</v>
      </c>
      <c r="D19" s="38">
        <f>37179532.8+610299.7+123455.5+1567492.3</f>
        <v>39480780.3</v>
      </c>
      <c r="E19" s="12">
        <v>15166291.774</v>
      </c>
      <c r="F19" s="16">
        <f>E19/D19</f>
        <v>0.3841436683560178</v>
      </c>
    </row>
    <row r="20" ht="12.75">
      <c r="D20" s="49"/>
    </row>
    <row r="24" spans="1:6" ht="39" customHeight="1">
      <c r="A24" s="86" t="s">
        <v>185</v>
      </c>
      <c r="B24" s="110" t="s">
        <v>186</v>
      </c>
      <c r="C24" s="110"/>
      <c r="D24" s="110"/>
      <c r="E24" s="110"/>
      <c r="F24" s="110"/>
    </row>
    <row r="25" spans="1:6" ht="29.25" customHeight="1">
      <c r="A25" s="85" t="s">
        <v>193</v>
      </c>
      <c r="B25" s="110" t="s">
        <v>195</v>
      </c>
      <c r="C25" s="110"/>
      <c r="D25" s="110"/>
      <c r="E25" s="110"/>
      <c r="F25" s="110"/>
    </row>
    <row r="26" spans="1:6" ht="29.25" customHeight="1">
      <c r="A26" s="85" t="s">
        <v>194</v>
      </c>
      <c r="B26" s="110" t="s">
        <v>191</v>
      </c>
      <c r="C26" s="110"/>
      <c r="D26" s="110"/>
      <c r="E26" s="110"/>
      <c r="F26" s="110"/>
    </row>
    <row r="28" ht="12.75">
      <c r="D28" s="49"/>
    </row>
  </sheetData>
  <mergeCells count="12">
    <mergeCell ref="A19:B19"/>
    <mergeCell ref="A12:B12"/>
    <mergeCell ref="B26:F26"/>
    <mergeCell ref="B25:F25"/>
    <mergeCell ref="B24:F24"/>
    <mergeCell ref="A8:B8"/>
    <mergeCell ref="A16:B16"/>
    <mergeCell ref="A11:B11"/>
    <mergeCell ref="A1:F1"/>
    <mergeCell ref="A2:F2"/>
    <mergeCell ref="A3:F3"/>
    <mergeCell ref="A7:B7"/>
  </mergeCells>
  <printOptions/>
  <pageMargins left="1.79" right="1.9" top="0.75" bottom="0.45" header="0.54" footer="0.66"/>
  <pageSetup firstPageNumber="153" useFirstPageNumber="1" horizontalDpi="600" verticalDpi="600" orientation="landscape" paperSize="9" r:id="rId1"/>
  <headerFooter alignWithMargins="0">
    <oddFooter>&amp;L&amp;"Arial Armenian,Regular"&amp;8Ð³Û³ëï³ÝÇ Ð³Ýñ³å»ïáõÃÛ³Ý ýÇÝ³ÝëÝ»ñÇ ¨ ¿ÏáÝáÙÇÏ³ÛÇ Ý³Ë³ñ³ñáõÃÛáõÝ&amp;R&amp;P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4"/>
  <sheetViews>
    <sheetView workbookViewId="0" topLeftCell="A1">
      <pane xSplit="3" ySplit="8" topLeftCell="D9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8" sqref="H118"/>
    </sheetView>
  </sheetViews>
  <sheetFormatPr defaultColWidth="9.140625" defaultRowHeight="12.75"/>
  <cols>
    <col min="1" max="2" width="3.28125" style="39" bestFit="1" customWidth="1"/>
    <col min="3" max="3" width="38.28125" style="84" customWidth="1"/>
    <col min="4" max="6" width="15.7109375" style="39" bestFit="1" customWidth="1"/>
    <col min="7" max="7" width="8.57421875" style="39" bestFit="1" customWidth="1"/>
    <col min="8" max="16384" width="9.140625" style="39" customWidth="1"/>
  </cols>
  <sheetData>
    <row r="1" ht="12.75">
      <c r="C1" s="83"/>
    </row>
    <row r="2" spans="1:7" ht="14.25">
      <c r="A2" s="111" t="s">
        <v>184</v>
      </c>
      <c r="B2" s="111"/>
      <c r="C2" s="111"/>
      <c r="D2" s="111"/>
      <c r="E2" s="111"/>
      <c r="F2" s="111"/>
      <c r="G2" s="111"/>
    </row>
    <row r="3" spans="1:7" ht="14.25">
      <c r="A3" s="111" t="s">
        <v>189</v>
      </c>
      <c r="B3" s="111"/>
      <c r="C3" s="111"/>
      <c r="D3" s="111"/>
      <c r="E3" s="111"/>
      <c r="F3" s="111"/>
      <c r="G3" s="111"/>
    </row>
    <row r="4" spans="1:7" ht="12.75">
      <c r="A4" s="112" t="s">
        <v>177</v>
      </c>
      <c r="B4" s="112"/>
      <c r="C4" s="112"/>
      <c r="D4" s="112"/>
      <c r="E4" s="112"/>
      <c r="F4" s="112"/>
      <c r="G4" s="112"/>
    </row>
    <row r="5" spans="1:7" ht="12.75">
      <c r="A5" s="114" t="s">
        <v>198</v>
      </c>
      <c r="B5" s="114"/>
      <c r="C5" s="114"/>
      <c r="D5" s="114"/>
      <c r="E5" s="114"/>
      <c r="F5" s="114"/>
      <c r="G5" s="114"/>
    </row>
    <row r="6" spans="1:6" ht="30.75" customHeight="1">
      <c r="A6" s="60"/>
      <c r="B6" s="60"/>
      <c r="C6" s="80"/>
      <c r="D6" s="60"/>
      <c r="E6" s="60"/>
      <c r="F6" s="60"/>
    </row>
    <row r="7" spans="1:7" ht="64.5">
      <c r="A7" s="61" t="s">
        <v>178</v>
      </c>
      <c r="B7" s="61" t="s">
        <v>179</v>
      </c>
      <c r="C7" s="81"/>
      <c r="D7" s="21" t="s">
        <v>201</v>
      </c>
      <c r="E7" s="59" t="s">
        <v>202</v>
      </c>
      <c r="F7" s="59" t="s">
        <v>203</v>
      </c>
      <c r="G7" s="4" t="s">
        <v>207</v>
      </c>
    </row>
    <row r="8" spans="1:7" ht="12.75">
      <c r="A8" s="56"/>
      <c r="B8" s="56"/>
      <c r="C8" s="65" t="s">
        <v>4</v>
      </c>
      <c r="D8" s="62">
        <f>SUM(D10,D19,D23,D28,D38,D46,D53,D69,D75,D81,D90,D98,D104,D110)</f>
        <v>482193912.4999999</v>
      </c>
      <c r="E8" s="18">
        <f>SUM(E10,E19,E23,E28,E38,E46,E53,E69,E75,E81,E90,E98,E104,E110)</f>
        <v>523029496.17</v>
      </c>
      <c r="F8" s="18">
        <f>SUM(F10,F19,F23,F28,F38,F46,F53,F69,F75,F81,F90,F98,F104,F110)</f>
        <v>481183188.42999995</v>
      </c>
      <c r="G8" s="51">
        <f>F8/E8</f>
        <v>0.9199924515798268</v>
      </c>
    </row>
    <row r="9" spans="1:7" ht="12.75">
      <c r="A9" s="55"/>
      <c r="B9" s="55"/>
      <c r="C9" s="73" t="s">
        <v>1</v>
      </c>
      <c r="D9" s="63"/>
      <c r="E9" s="40"/>
      <c r="F9" s="40"/>
      <c r="G9" s="54"/>
    </row>
    <row r="10" spans="1:7" ht="25.5">
      <c r="A10" s="64">
        <v>1</v>
      </c>
      <c r="B10" s="56"/>
      <c r="C10" s="65" t="s">
        <v>5</v>
      </c>
      <c r="D10" s="62">
        <f>SUM(D12:D18)</f>
        <v>48853464.300000004</v>
      </c>
      <c r="E10" s="18">
        <f>SUM(E12:E18)</f>
        <v>53672593.699999996</v>
      </c>
      <c r="F10" s="18">
        <f>SUM(F12:F18)</f>
        <v>49871202.82000001</v>
      </c>
      <c r="G10" s="51">
        <f>F10/E10</f>
        <v>0.9291744516531537</v>
      </c>
    </row>
    <row r="11" spans="1:7" ht="12.75">
      <c r="A11" s="64"/>
      <c r="B11" s="56"/>
      <c r="C11" s="73" t="s">
        <v>1</v>
      </c>
      <c r="D11" s="63"/>
      <c r="E11" s="40"/>
      <c r="F11" s="40"/>
      <c r="G11" s="54"/>
    </row>
    <row r="12" spans="1:7" ht="12.75">
      <c r="A12" s="64"/>
      <c r="B12" s="66">
        <v>1</v>
      </c>
      <c r="C12" s="73" t="s">
        <v>6</v>
      </c>
      <c r="D12" s="63">
        <v>10123801.5</v>
      </c>
      <c r="E12" s="40">
        <v>10077828.8</v>
      </c>
      <c r="F12" s="40">
        <v>9931246.4</v>
      </c>
      <c r="G12" s="54">
        <f aca="true" t="shared" si="0" ref="G12:G19">F12/E12</f>
        <v>0.9854549622831457</v>
      </c>
    </row>
    <row r="13" spans="1:7" ht="12.75">
      <c r="A13" s="64"/>
      <c r="B13" s="66">
        <v>2</v>
      </c>
      <c r="C13" s="73" t="s">
        <v>7</v>
      </c>
      <c r="D13" s="63">
        <v>9580137.1</v>
      </c>
      <c r="E13" s="40">
        <v>14228407.3</v>
      </c>
      <c r="F13" s="40">
        <v>13027952.95</v>
      </c>
      <c r="G13" s="54">
        <f t="shared" si="0"/>
        <v>0.9156297451507449</v>
      </c>
    </row>
    <row r="14" spans="1:7" ht="12.75">
      <c r="A14" s="64"/>
      <c r="B14" s="66">
        <v>3</v>
      </c>
      <c r="C14" s="73" t="s">
        <v>8</v>
      </c>
      <c r="D14" s="63">
        <v>7953214.6</v>
      </c>
      <c r="E14" s="40">
        <v>7985555.6</v>
      </c>
      <c r="F14" s="40">
        <v>7746928.37</v>
      </c>
      <c r="G14" s="54">
        <f t="shared" si="0"/>
        <v>0.9701176421587999</v>
      </c>
    </row>
    <row r="15" spans="1:7" ht="12.75">
      <c r="A15" s="64"/>
      <c r="B15" s="66">
        <v>4</v>
      </c>
      <c r="C15" s="73" t="s">
        <v>9</v>
      </c>
      <c r="D15" s="63">
        <v>15739762.8</v>
      </c>
      <c r="E15" s="40">
        <v>15739762.8</v>
      </c>
      <c r="F15" s="40">
        <v>15758785.2</v>
      </c>
      <c r="G15" s="54">
        <f t="shared" si="0"/>
        <v>1.0012085569675802</v>
      </c>
    </row>
    <row r="16" spans="1:7" ht="13.5" customHeight="1">
      <c r="A16" s="64"/>
      <c r="B16" s="66">
        <v>5</v>
      </c>
      <c r="C16" s="73" t="s">
        <v>10</v>
      </c>
      <c r="D16" s="63">
        <v>1180314.1</v>
      </c>
      <c r="E16" s="40">
        <v>1202557.3</v>
      </c>
      <c r="F16" s="40">
        <v>1049218.6</v>
      </c>
      <c r="G16" s="54">
        <f t="shared" si="0"/>
        <v>0.8724894855322071</v>
      </c>
    </row>
    <row r="17" spans="1:7" ht="12.75">
      <c r="A17" s="64"/>
      <c r="B17" s="66">
        <v>6</v>
      </c>
      <c r="C17" s="73" t="s">
        <v>11</v>
      </c>
      <c r="D17" s="63">
        <v>317502.6</v>
      </c>
      <c r="E17" s="40">
        <v>317502.6</v>
      </c>
      <c r="F17" s="40">
        <v>310277.2</v>
      </c>
      <c r="G17" s="54">
        <f t="shared" si="0"/>
        <v>0.9772430210020329</v>
      </c>
    </row>
    <row r="18" spans="1:7" ht="25.5">
      <c r="A18" s="64"/>
      <c r="B18" s="66">
        <v>7</v>
      </c>
      <c r="C18" s="73" t="s">
        <v>12</v>
      </c>
      <c r="D18" s="63">
        <v>3958731.6</v>
      </c>
      <c r="E18" s="40">
        <v>4120979.3</v>
      </c>
      <c r="F18" s="40">
        <v>2046794.1</v>
      </c>
      <c r="G18" s="54">
        <f t="shared" si="0"/>
        <v>0.4966766273249662</v>
      </c>
    </row>
    <row r="19" spans="1:7" ht="12.75">
      <c r="A19" s="64">
        <v>2</v>
      </c>
      <c r="B19" s="67"/>
      <c r="C19" s="65" t="s">
        <v>13</v>
      </c>
      <c r="D19" s="62">
        <f>SUM(D21:D22)</f>
        <v>74125561.1</v>
      </c>
      <c r="E19" s="18">
        <f>SUM(E21:E22)</f>
        <v>78395412.89999999</v>
      </c>
      <c r="F19" s="18">
        <f>SUM(F21:F22)</f>
        <v>78309308</v>
      </c>
      <c r="G19" s="51">
        <f t="shared" si="0"/>
        <v>0.9989016589515278</v>
      </c>
    </row>
    <row r="20" spans="1:7" ht="12.75">
      <c r="A20" s="64"/>
      <c r="B20" s="67"/>
      <c r="C20" s="73" t="s">
        <v>1</v>
      </c>
      <c r="E20" s="68"/>
      <c r="F20" s="68"/>
      <c r="G20" s="54"/>
    </row>
    <row r="21" spans="1:7" ht="12.75">
      <c r="A21" s="64"/>
      <c r="B21" s="66">
        <v>1</v>
      </c>
      <c r="C21" s="73" t="s">
        <v>14</v>
      </c>
      <c r="D21" s="69">
        <v>70348668</v>
      </c>
      <c r="E21" s="40">
        <v>74570358.6</v>
      </c>
      <c r="F21" s="68">
        <v>74540589</v>
      </c>
      <c r="G21" s="54">
        <f>F21/E21</f>
        <v>0.9996007850765519</v>
      </c>
    </row>
    <row r="22" spans="1:7" ht="12.75">
      <c r="A22" s="64"/>
      <c r="B22" s="66">
        <v>3</v>
      </c>
      <c r="C22" s="73" t="s">
        <v>154</v>
      </c>
      <c r="D22" s="63">
        <v>3776893.1</v>
      </c>
      <c r="E22" s="40">
        <v>3825054.3</v>
      </c>
      <c r="F22" s="40">
        <v>3768719</v>
      </c>
      <c r="G22" s="54">
        <f>F22/E22</f>
        <v>0.9852720260729371</v>
      </c>
    </row>
    <row r="23" spans="1:7" ht="38.25">
      <c r="A23" s="64">
        <v>3</v>
      </c>
      <c r="B23" s="67"/>
      <c r="C23" s="65" t="s">
        <v>146</v>
      </c>
      <c r="D23" s="62">
        <f>SUM(D25:D27)</f>
        <v>36601802.6</v>
      </c>
      <c r="E23" s="18">
        <f>SUM(E25:E27)</f>
        <v>41252386.3</v>
      </c>
      <c r="F23" s="18">
        <f>SUM(F25:F27)</f>
        <v>41106174.59</v>
      </c>
      <c r="G23" s="51">
        <f>F23/E23</f>
        <v>0.9964556787348811</v>
      </c>
    </row>
    <row r="24" spans="1:7" ht="12.75">
      <c r="A24" s="64"/>
      <c r="B24" s="67"/>
      <c r="C24" s="73" t="s">
        <v>1</v>
      </c>
      <c r="D24" s="63"/>
      <c r="E24" s="40"/>
      <c r="F24" s="40"/>
      <c r="G24" s="54"/>
    </row>
    <row r="25" spans="1:7" ht="12.75">
      <c r="A25" s="64"/>
      <c r="B25" s="66">
        <v>1</v>
      </c>
      <c r="C25" s="73" t="s">
        <v>15</v>
      </c>
      <c r="D25" s="63">
        <v>22791263.6</v>
      </c>
      <c r="E25" s="40">
        <v>27373916.9</v>
      </c>
      <c r="F25" s="40">
        <v>26995961.6</v>
      </c>
      <c r="G25" s="54">
        <f>F25/E25</f>
        <v>0.9861928674153315</v>
      </c>
    </row>
    <row r="26" spans="1:7" ht="12.75">
      <c r="A26" s="64"/>
      <c r="B26" s="66">
        <v>2</v>
      </c>
      <c r="C26" s="73" t="s">
        <v>16</v>
      </c>
      <c r="D26" s="63">
        <v>8844442.1</v>
      </c>
      <c r="E26" s="40">
        <v>8903342.1</v>
      </c>
      <c r="F26" s="40">
        <v>8902829.3</v>
      </c>
      <c r="G26" s="54">
        <f>F26/E26</f>
        <v>0.9999424036508718</v>
      </c>
    </row>
    <row r="27" spans="1:7" ht="12.75">
      <c r="A27" s="64"/>
      <c r="B27" s="66">
        <v>3</v>
      </c>
      <c r="C27" s="73" t="s">
        <v>17</v>
      </c>
      <c r="D27" s="63">
        <v>4966096.9</v>
      </c>
      <c r="E27" s="40">
        <v>4975127.3</v>
      </c>
      <c r="F27" s="40">
        <v>5207383.69</v>
      </c>
      <c r="G27" s="54">
        <f>F27/E27</f>
        <v>1.0466835069727765</v>
      </c>
    </row>
    <row r="28" spans="1:7" ht="12.75">
      <c r="A28" s="64">
        <v>4</v>
      </c>
      <c r="B28" s="70"/>
      <c r="C28" s="65" t="s">
        <v>18</v>
      </c>
      <c r="D28" s="62">
        <f>SUM(D30:D37)</f>
        <v>82283164.29999998</v>
      </c>
      <c r="E28" s="18">
        <f>SUM(E30:E37)</f>
        <v>81541395.80000001</v>
      </c>
      <c r="F28" s="18">
        <f>SUM(F30:F37)</f>
        <v>72135904.21</v>
      </c>
      <c r="G28" s="51">
        <f>F28/E28</f>
        <v>0.8846537823185017</v>
      </c>
    </row>
    <row r="29" spans="1:7" ht="12.75">
      <c r="A29" s="64"/>
      <c r="B29" s="66"/>
      <c r="C29" s="73" t="s">
        <v>1</v>
      </c>
      <c r="D29" s="63"/>
      <c r="E29" s="40"/>
      <c r="F29" s="40"/>
      <c r="G29" s="54"/>
    </row>
    <row r="30" spans="1:7" ht="25.5">
      <c r="A30" s="64"/>
      <c r="B30" s="71">
        <v>1</v>
      </c>
      <c r="C30" s="72" t="s">
        <v>19</v>
      </c>
      <c r="D30" s="63">
        <v>396218.3</v>
      </c>
      <c r="E30" s="40">
        <v>396218.3</v>
      </c>
      <c r="F30" s="40">
        <v>380975.3</v>
      </c>
      <c r="G30" s="54">
        <f aca="true" t="shared" si="1" ref="G30:G38">F30/E30</f>
        <v>0.9615287835014182</v>
      </c>
    </row>
    <row r="31" spans="1:7" ht="25.5">
      <c r="A31" s="64"/>
      <c r="B31" s="66">
        <v>3</v>
      </c>
      <c r="C31" s="72" t="s">
        <v>20</v>
      </c>
      <c r="D31" s="63">
        <v>61737261.6</v>
      </c>
      <c r="E31" s="40">
        <v>61219530</v>
      </c>
      <c r="F31" s="40">
        <v>51969997.21</v>
      </c>
      <c r="G31" s="54">
        <f t="shared" si="1"/>
        <v>0.8489120581291624</v>
      </c>
    </row>
    <row r="32" spans="1:7" ht="12.75">
      <c r="A32" s="64"/>
      <c r="B32" s="66">
        <v>4</v>
      </c>
      <c r="C32" s="73" t="s">
        <v>21</v>
      </c>
      <c r="D32" s="63">
        <v>4335049.8</v>
      </c>
      <c r="E32" s="40">
        <v>4328445.7</v>
      </c>
      <c r="F32" s="40">
        <v>4244667.4</v>
      </c>
      <c r="G32" s="54">
        <f t="shared" si="1"/>
        <v>0.980644715030155</v>
      </c>
    </row>
    <row r="33" spans="1:7" ht="12.75">
      <c r="A33" s="64"/>
      <c r="B33" s="66">
        <v>5</v>
      </c>
      <c r="C33" s="73" t="s">
        <v>22</v>
      </c>
      <c r="D33" s="63">
        <v>2477118.5</v>
      </c>
      <c r="E33" s="40">
        <v>2310138.5</v>
      </c>
      <c r="F33" s="40">
        <v>2306942.9</v>
      </c>
      <c r="G33" s="54">
        <f t="shared" si="1"/>
        <v>0.9986167063143616</v>
      </c>
    </row>
    <row r="34" spans="1:7" ht="25.5">
      <c r="A34" s="64"/>
      <c r="B34" s="71">
        <v>6</v>
      </c>
      <c r="C34" s="72" t="s">
        <v>23</v>
      </c>
      <c r="D34" s="63">
        <v>1014485.6</v>
      </c>
      <c r="E34" s="40">
        <v>1001937.4</v>
      </c>
      <c r="F34" s="40">
        <v>965424.2</v>
      </c>
      <c r="G34" s="54">
        <f t="shared" si="1"/>
        <v>0.9635574038857118</v>
      </c>
    </row>
    <row r="35" spans="1:7" ht="12.75">
      <c r="A35" s="64"/>
      <c r="B35" s="66">
        <v>7</v>
      </c>
      <c r="C35" s="73" t="s">
        <v>24</v>
      </c>
      <c r="D35" s="63">
        <v>1827555.9</v>
      </c>
      <c r="E35" s="40">
        <v>1815835.9</v>
      </c>
      <c r="F35" s="40">
        <v>1813087.15</v>
      </c>
      <c r="G35" s="54">
        <f t="shared" si="1"/>
        <v>0.9984862343563095</v>
      </c>
    </row>
    <row r="36" spans="1:7" ht="25.5">
      <c r="A36" s="64"/>
      <c r="B36" s="66">
        <v>8</v>
      </c>
      <c r="C36" s="72" t="s">
        <v>25</v>
      </c>
      <c r="D36" s="63">
        <v>5302409.3</v>
      </c>
      <c r="E36" s="40">
        <v>5299136</v>
      </c>
      <c r="F36" s="40">
        <v>5294684.1</v>
      </c>
      <c r="G36" s="54">
        <f t="shared" si="1"/>
        <v>0.999159881912825</v>
      </c>
    </row>
    <row r="37" spans="1:7" ht="12.75">
      <c r="A37" s="64"/>
      <c r="B37" s="66">
        <v>10</v>
      </c>
      <c r="C37" s="73" t="s">
        <v>26</v>
      </c>
      <c r="D37" s="63">
        <v>5193065.3</v>
      </c>
      <c r="E37" s="40">
        <v>5170154</v>
      </c>
      <c r="F37" s="40">
        <v>5160125.95</v>
      </c>
      <c r="G37" s="54">
        <f t="shared" si="1"/>
        <v>0.9980603962667264</v>
      </c>
    </row>
    <row r="38" spans="1:7" ht="12.75">
      <c r="A38" s="64">
        <v>5</v>
      </c>
      <c r="B38" s="67"/>
      <c r="C38" s="65" t="s">
        <v>27</v>
      </c>
      <c r="D38" s="62">
        <f>SUM(D40:D45)</f>
        <v>39435183.4</v>
      </c>
      <c r="E38" s="18">
        <f>SUM(E40:E45)</f>
        <v>39737134.199999996</v>
      </c>
      <c r="F38" s="18">
        <f>SUM(F40:F45)</f>
        <v>39436989.9</v>
      </c>
      <c r="G38" s="51">
        <f t="shared" si="1"/>
        <v>0.9924467552569506</v>
      </c>
    </row>
    <row r="39" spans="1:7" ht="12.75">
      <c r="A39" s="64"/>
      <c r="B39" s="66"/>
      <c r="C39" s="73" t="s">
        <v>1</v>
      </c>
      <c r="D39" s="63"/>
      <c r="E39" s="40"/>
      <c r="F39" s="40"/>
      <c r="G39" s="54"/>
    </row>
    <row r="40" spans="1:7" ht="25.5">
      <c r="A40" s="64"/>
      <c r="B40" s="66">
        <v>1</v>
      </c>
      <c r="C40" s="72" t="s">
        <v>28</v>
      </c>
      <c r="D40" s="63">
        <v>730536.9</v>
      </c>
      <c r="E40" s="40">
        <v>742207.5</v>
      </c>
      <c r="F40" s="40">
        <v>719654.6</v>
      </c>
      <c r="G40" s="54">
        <f aca="true" t="shared" si="2" ref="G40:G46">F40/E40</f>
        <v>0.9696137535662197</v>
      </c>
    </row>
    <row r="41" spans="1:7" ht="12.75">
      <c r="A41" s="64"/>
      <c r="B41" s="66">
        <v>2</v>
      </c>
      <c r="C41" s="73" t="s">
        <v>29</v>
      </c>
      <c r="D41" s="63">
        <v>14611092.8</v>
      </c>
      <c r="E41" s="40">
        <v>15176391.6</v>
      </c>
      <c r="F41" s="40">
        <v>15164788.7</v>
      </c>
      <c r="G41" s="54">
        <f t="shared" si="2"/>
        <v>0.9992354638503134</v>
      </c>
    </row>
    <row r="42" spans="1:7" ht="25.5">
      <c r="A42" s="64"/>
      <c r="B42" s="66">
        <v>3</v>
      </c>
      <c r="C42" s="73" t="s">
        <v>30</v>
      </c>
      <c r="D42" s="63">
        <v>14344646.4</v>
      </c>
      <c r="E42" s="40">
        <v>13880766.4</v>
      </c>
      <c r="F42" s="40">
        <v>13862386</v>
      </c>
      <c r="G42" s="54">
        <f t="shared" si="2"/>
        <v>0.998675836803939</v>
      </c>
    </row>
    <row r="43" spans="1:7" ht="25.5">
      <c r="A43" s="64"/>
      <c r="B43" s="66">
        <v>4</v>
      </c>
      <c r="C43" s="72" t="s">
        <v>165</v>
      </c>
      <c r="D43" s="63">
        <v>1959555</v>
      </c>
      <c r="E43" s="40">
        <v>2324216.4</v>
      </c>
      <c r="F43" s="40">
        <v>2075601.8</v>
      </c>
      <c r="G43" s="54">
        <f t="shared" si="2"/>
        <v>0.8930329378968327</v>
      </c>
    </row>
    <row r="44" spans="1:7" ht="12.75">
      <c r="A44" s="64"/>
      <c r="B44" s="66">
        <v>5</v>
      </c>
      <c r="C44" s="72" t="s">
        <v>164</v>
      </c>
      <c r="D44" s="63">
        <v>6387004.4</v>
      </c>
      <c r="E44" s="40">
        <v>6359204.4</v>
      </c>
      <c r="F44" s="40">
        <v>6377056.7</v>
      </c>
      <c r="G44" s="54">
        <f t="shared" si="2"/>
        <v>1.0028073165882196</v>
      </c>
    </row>
    <row r="45" spans="1:7" ht="25.5">
      <c r="A45" s="64"/>
      <c r="B45" s="66">
        <v>6</v>
      </c>
      <c r="C45" s="73" t="s">
        <v>31</v>
      </c>
      <c r="D45" s="63">
        <v>1402347.9</v>
      </c>
      <c r="E45" s="40">
        <v>1254347.9</v>
      </c>
      <c r="F45" s="40">
        <v>1237502.1</v>
      </c>
      <c r="G45" s="54">
        <f t="shared" si="2"/>
        <v>0.9865700735816596</v>
      </c>
    </row>
    <row r="46" spans="1:7" ht="25.5">
      <c r="A46" s="71">
        <v>6</v>
      </c>
      <c r="B46" s="67"/>
      <c r="C46" s="65" t="s">
        <v>32</v>
      </c>
      <c r="D46" s="18">
        <f>SUM(D48:D52)</f>
        <v>55869879.099999994</v>
      </c>
      <c r="E46" s="18">
        <f>SUM(E48:E52)</f>
        <v>55494623</v>
      </c>
      <c r="F46" s="18">
        <f>SUM(F48:F52)</f>
        <v>52304081.14</v>
      </c>
      <c r="G46" s="51">
        <f t="shared" si="2"/>
        <v>0.942507189210025</v>
      </c>
    </row>
    <row r="47" spans="1:7" ht="12.75">
      <c r="A47" s="64"/>
      <c r="B47" s="66"/>
      <c r="C47" s="73" t="s">
        <v>1</v>
      </c>
      <c r="D47" s="63"/>
      <c r="E47" s="40"/>
      <c r="F47" s="40"/>
      <c r="G47" s="54"/>
    </row>
    <row r="48" spans="1:7" ht="38.25">
      <c r="A48" s="64"/>
      <c r="B48" s="71">
        <v>1</v>
      </c>
      <c r="C48" s="72" t="s">
        <v>33</v>
      </c>
      <c r="D48" s="63">
        <v>1169195.7</v>
      </c>
      <c r="E48" s="40">
        <v>1213455.7</v>
      </c>
      <c r="F48" s="40">
        <v>1185826.7</v>
      </c>
      <c r="G48" s="54">
        <f aca="true" t="shared" si="3" ref="G48:G53">F48/E48</f>
        <v>0.9772311424306631</v>
      </c>
    </row>
    <row r="49" spans="1:7" ht="12.75">
      <c r="A49" s="64"/>
      <c r="B49" s="66">
        <v>2</v>
      </c>
      <c r="C49" s="73" t="s">
        <v>34</v>
      </c>
      <c r="D49" s="63">
        <v>17052335.2</v>
      </c>
      <c r="E49" s="40">
        <v>16933335.2</v>
      </c>
      <c r="F49" s="40">
        <v>16648063.88</v>
      </c>
      <c r="G49" s="54">
        <f t="shared" si="3"/>
        <v>0.9831532703610569</v>
      </c>
    </row>
    <row r="50" spans="1:7" ht="12.75">
      <c r="A50" s="64"/>
      <c r="B50" s="66">
        <v>3</v>
      </c>
      <c r="C50" s="73" t="s">
        <v>35</v>
      </c>
      <c r="D50" s="63">
        <v>27034364.7</v>
      </c>
      <c r="E50" s="40">
        <v>26678180.8</v>
      </c>
      <c r="F50" s="40">
        <v>25471727.89</v>
      </c>
      <c r="G50" s="54">
        <f t="shared" si="3"/>
        <v>0.9547775420279032</v>
      </c>
    </row>
    <row r="51" spans="1:7" ht="13.5" customHeight="1">
      <c r="A51" s="64"/>
      <c r="B51" s="66">
        <v>4</v>
      </c>
      <c r="C51" s="73" t="s">
        <v>36</v>
      </c>
      <c r="D51" s="63">
        <v>4719605</v>
      </c>
      <c r="E51" s="40">
        <v>4809284.9</v>
      </c>
      <c r="F51" s="40">
        <v>4757648.88</v>
      </c>
      <c r="G51" s="54">
        <f t="shared" si="3"/>
        <v>0.9892632644824181</v>
      </c>
    </row>
    <row r="52" spans="1:7" ht="12.75">
      <c r="A52" s="64"/>
      <c r="B52" s="66">
        <v>5</v>
      </c>
      <c r="C52" s="73" t="s">
        <v>37</v>
      </c>
      <c r="D52" s="63">
        <v>5894378.5</v>
      </c>
      <c r="E52" s="40">
        <v>5860366.4</v>
      </c>
      <c r="F52" s="40">
        <v>4240813.79</v>
      </c>
      <c r="G52" s="54">
        <f t="shared" si="3"/>
        <v>0.7236431138503558</v>
      </c>
    </row>
    <row r="53" spans="1:7" ht="25.5">
      <c r="A53" s="64">
        <v>7</v>
      </c>
      <c r="B53" s="67"/>
      <c r="C53" s="65" t="s">
        <v>38</v>
      </c>
      <c r="D53" s="62">
        <f>SUM(D55:D68)</f>
        <v>13597676.600000003</v>
      </c>
      <c r="E53" s="18">
        <f>SUM(E55:E68)</f>
        <v>13662458.5</v>
      </c>
      <c r="F53" s="18">
        <f>SUM(F55:F68)</f>
        <v>13592996.030000001</v>
      </c>
      <c r="G53" s="51">
        <f t="shared" si="3"/>
        <v>0.994915814748861</v>
      </c>
    </row>
    <row r="54" spans="1:7" ht="12.75">
      <c r="A54" s="64"/>
      <c r="B54" s="66"/>
      <c r="C54" s="73" t="s">
        <v>1</v>
      </c>
      <c r="D54" s="63"/>
      <c r="E54" s="40"/>
      <c r="F54" s="40"/>
      <c r="G54" s="54"/>
    </row>
    <row r="55" spans="1:7" ht="27" customHeight="1">
      <c r="A55" s="64"/>
      <c r="B55" s="71">
        <v>1</v>
      </c>
      <c r="C55" s="72" t="s">
        <v>39</v>
      </c>
      <c r="D55" s="63">
        <v>546550.1</v>
      </c>
      <c r="E55" s="40">
        <v>537612.1</v>
      </c>
      <c r="F55" s="40">
        <v>529172.1</v>
      </c>
      <c r="G55" s="54">
        <f aca="true" t="shared" si="4" ref="G55:G69">F55/E55</f>
        <v>0.9843009485835605</v>
      </c>
    </row>
    <row r="56" spans="1:7" ht="12.75">
      <c r="A56" s="64"/>
      <c r="B56" s="66">
        <v>2</v>
      </c>
      <c r="C56" s="73" t="s">
        <v>40</v>
      </c>
      <c r="D56" s="63">
        <v>757268.7</v>
      </c>
      <c r="E56" s="40">
        <v>757268.7</v>
      </c>
      <c r="F56" s="40">
        <v>757253.7</v>
      </c>
      <c r="G56" s="54">
        <f t="shared" si="4"/>
        <v>0.9999801919714891</v>
      </c>
    </row>
    <row r="57" spans="1:7" ht="12.75">
      <c r="A57" s="64"/>
      <c r="B57" s="66">
        <v>3</v>
      </c>
      <c r="C57" s="73" t="s">
        <v>41</v>
      </c>
      <c r="D57" s="63">
        <v>1880613.6</v>
      </c>
      <c r="E57" s="40">
        <v>1880627.8</v>
      </c>
      <c r="F57" s="40">
        <v>1879769.6</v>
      </c>
      <c r="G57" s="54">
        <f t="shared" si="4"/>
        <v>0.9995436630257194</v>
      </c>
    </row>
    <row r="58" spans="1:7" ht="12.75">
      <c r="A58" s="64"/>
      <c r="B58" s="66">
        <v>4</v>
      </c>
      <c r="C58" s="73" t="s">
        <v>42</v>
      </c>
      <c r="D58" s="63">
        <v>18862.7</v>
      </c>
      <c r="E58" s="40">
        <v>18862.7</v>
      </c>
      <c r="F58" s="40">
        <v>18862.7</v>
      </c>
      <c r="G58" s="54">
        <f t="shared" si="4"/>
        <v>1</v>
      </c>
    </row>
    <row r="59" spans="1:7" ht="12.75">
      <c r="A59" s="64"/>
      <c r="B59" s="66">
        <v>5</v>
      </c>
      <c r="C59" s="73" t="s">
        <v>43</v>
      </c>
      <c r="D59" s="63">
        <v>605960.8</v>
      </c>
      <c r="E59" s="40">
        <v>611421.4</v>
      </c>
      <c r="F59" s="40">
        <v>611360.05</v>
      </c>
      <c r="G59" s="54">
        <f t="shared" si="4"/>
        <v>0.9998996600380687</v>
      </c>
    </row>
    <row r="60" spans="1:7" ht="12.75">
      <c r="A60" s="64"/>
      <c r="B60" s="66">
        <v>6</v>
      </c>
      <c r="C60" s="73" t="s">
        <v>44</v>
      </c>
      <c r="D60" s="63">
        <v>2989747.7</v>
      </c>
      <c r="E60" s="40">
        <v>3007181.5</v>
      </c>
      <c r="F60" s="40">
        <v>2998479.1</v>
      </c>
      <c r="G60" s="54">
        <f t="shared" si="4"/>
        <v>0.9971061274485761</v>
      </c>
    </row>
    <row r="61" spans="1:7" ht="12.75">
      <c r="A61" s="64"/>
      <c r="B61" s="66">
        <v>7</v>
      </c>
      <c r="C61" s="73" t="s">
        <v>45</v>
      </c>
      <c r="D61" s="63">
        <v>482928</v>
      </c>
      <c r="E61" s="40">
        <v>482928</v>
      </c>
      <c r="F61" s="40">
        <v>482928</v>
      </c>
      <c r="G61" s="54">
        <f t="shared" si="4"/>
        <v>1</v>
      </c>
    </row>
    <row r="62" spans="1:7" ht="25.5">
      <c r="A62" s="64"/>
      <c r="B62" s="71">
        <v>8</v>
      </c>
      <c r="C62" s="72" t="s">
        <v>46</v>
      </c>
      <c r="D62" s="63">
        <v>782198.5</v>
      </c>
      <c r="E62" s="40">
        <v>782704.1</v>
      </c>
      <c r="F62" s="40">
        <v>775606.9</v>
      </c>
      <c r="G62" s="54">
        <f t="shared" si="4"/>
        <v>0.9909324609389424</v>
      </c>
    </row>
    <row r="63" spans="1:7" ht="12.75">
      <c r="A63" s="64"/>
      <c r="B63" s="66">
        <v>9</v>
      </c>
      <c r="C63" s="73" t="s">
        <v>47</v>
      </c>
      <c r="D63" s="63">
        <v>1175367.1</v>
      </c>
      <c r="E63" s="40">
        <v>1200826.7</v>
      </c>
      <c r="F63" s="40">
        <v>1177486.9</v>
      </c>
      <c r="G63" s="54">
        <f t="shared" si="4"/>
        <v>0.9805635567563579</v>
      </c>
    </row>
    <row r="64" spans="1:7" ht="12.75">
      <c r="A64" s="64"/>
      <c r="B64" s="66">
        <v>10</v>
      </c>
      <c r="C64" s="73" t="s">
        <v>48</v>
      </c>
      <c r="D64" s="63">
        <v>3184496.7</v>
      </c>
      <c r="E64" s="40">
        <v>3184496.7</v>
      </c>
      <c r="F64" s="40">
        <v>3184496.6</v>
      </c>
      <c r="G64" s="54">
        <f t="shared" si="4"/>
        <v>0.9999999685978634</v>
      </c>
    </row>
    <row r="65" spans="1:7" ht="25.5">
      <c r="A65" s="64"/>
      <c r="B65" s="66">
        <v>11</v>
      </c>
      <c r="C65" s="73" t="s">
        <v>49</v>
      </c>
      <c r="D65" s="63">
        <v>621467.1</v>
      </c>
      <c r="E65" s="40">
        <v>646313.2</v>
      </c>
      <c r="F65" s="40">
        <v>625384.78</v>
      </c>
      <c r="G65" s="54">
        <f t="shared" si="4"/>
        <v>0.9676187644009129</v>
      </c>
    </row>
    <row r="66" spans="1:7" ht="12.75">
      <c r="A66" s="64"/>
      <c r="B66" s="66">
        <v>12</v>
      </c>
      <c r="C66" s="73" t="s">
        <v>50</v>
      </c>
      <c r="D66" s="63">
        <v>55769.9</v>
      </c>
      <c r="E66" s="40">
        <v>55769.9</v>
      </c>
      <c r="F66" s="40">
        <v>55769.9</v>
      </c>
      <c r="G66" s="54">
        <f t="shared" si="4"/>
        <v>1</v>
      </c>
    </row>
    <row r="67" spans="1:7" ht="12.75">
      <c r="A67" s="64"/>
      <c r="B67" s="66">
        <v>14</v>
      </c>
      <c r="C67" s="73" t="s">
        <v>51</v>
      </c>
      <c r="D67" s="63">
        <v>316223.4</v>
      </c>
      <c r="E67" s="40">
        <v>316223.4</v>
      </c>
      <c r="F67" s="40">
        <v>316223.4</v>
      </c>
      <c r="G67" s="54">
        <f t="shared" si="4"/>
        <v>1</v>
      </c>
    </row>
    <row r="68" spans="1:7" ht="51">
      <c r="A68" s="64"/>
      <c r="B68" s="71">
        <v>15</v>
      </c>
      <c r="C68" s="72" t="s">
        <v>52</v>
      </c>
      <c r="D68" s="63">
        <v>180222.3</v>
      </c>
      <c r="E68" s="40">
        <v>180222.3</v>
      </c>
      <c r="F68" s="40">
        <v>180202.3</v>
      </c>
      <c r="G68" s="54">
        <f t="shared" si="4"/>
        <v>0.9998890259418507</v>
      </c>
    </row>
    <row r="69" spans="1:7" ht="25.5">
      <c r="A69" s="71">
        <v>8</v>
      </c>
      <c r="B69" s="67"/>
      <c r="C69" s="65" t="s">
        <v>155</v>
      </c>
      <c r="D69" s="62">
        <f>SUM(D71:D74)</f>
        <v>24561358.2</v>
      </c>
      <c r="E69" s="18">
        <f>SUM(E71:E74)</f>
        <v>26411501.3</v>
      </c>
      <c r="F69" s="18">
        <f>SUM(F71:F74)</f>
        <v>22156912.740000002</v>
      </c>
      <c r="G69" s="51">
        <f t="shared" si="4"/>
        <v>0.8389115214741694</v>
      </c>
    </row>
    <row r="70" spans="1:7" ht="12.75">
      <c r="A70" s="64"/>
      <c r="B70" s="66"/>
      <c r="C70" s="73" t="s">
        <v>1</v>
      </c>
      <c r="D70" s="63"/>
      <c r="E70" s="40"/>
      <c r="F70" s="40"/>
      <c r="G70" s="54"/>
    </row>
    <row r="71" spans="1:7" ht="25.5">
      <c r="A71" s="64"/>
      <c r="B71" s="71">
        <v>2</v>
      </c>
      <c r="C71" s="72" t="s">
        <v>53</v>
      </c>
      <c r="D71" s="63">
        <v>9883045.2</v>
      </c>
      <c r="E71" s="40">
        <v>12018771.8</v>
      </c>
      <c r="F71" s="40">
        <v>11275691.4</v>
      </c>
      <c r="G71" s="54">
        <f>F71/E71</f>
        <v>0.9381733497926967</v>
      </c>
    </row>
    <row r="72" spans="1:7" ht="25.5">
      <c r="A72" s="64"/>
      <c r="B72" s="71">
        <v>3</v>
      </c>
      <c r="C72" s="72" t="s">
        <v>54</v>
      </c>
      <c r="D72" s="63">
        <v>31197</v>
      </c>
      <c r="E72" s="40">
        <v>31197</v>
      </c>
      <c r="F72" s="40">
        <v>31197</v>
      </c>
      <c r="G72" s="54">
        <f>F72/E72</f>
        <v>1</v>
      </c>
    </row>
    <row r="73" spans="1:7" ht="25.5">
      <c r="A73" s="64"/>
      <c r="B73" s="66">
        <v>4</v>
      </c>
      <c r="C73" s="72" t="s">
        <v>55</v>
      </c>
      <c r="D73" s="63">
        <v>10050900.5</v>
      </c>
      <c r="E73" s="40">
        <v>9618015.8</v>
      </c>
      <c r="F73" s="40">
        <v>6448112.44</v>
      </c>
      <c r="G73" s="54">
        <f>F73/E73</f>
        <v>0.670420237820778</v>
      </c>
    </row>
    <row r="74" spans="1:7" ht="12.75">
      <c r="A74" s="64"/>
      <c r="B74" s="66">
        <v>5</v>
      </c>
      <c r="C74" s="73" t="s">
        <v>56</v>
      </c>
      <c r="D74" s="63">
        <v>4596215.5</v>
      </c>
      <c r="E74" s="40">
        <v>4743516.7</v>
      </c>
      <c r="F74" s="40">
        <v>4401911.9</v>
      </c>
      <c r="G74" s="54">
        <f>F74/E74</f>
        <v>0.9279849062194722</v>
      </c>
    </row>
    <row r="75" spans="1:7" ht="25.5">
      <c r="A75" s="64">
        <v>9</v>
      </c>
      <c r="B75" s="67"/>
      <c r="C75" s="65" t="s">
        <v>199</v>
      </c>
      <c r="D75" s="62">
        <f>SUM(D77:D80)</f>
        <v>4778255.2</v>
      </c>
      <c r="E75" s="18">
        <f>SUM(E77:E80)</f>
        <v>5653322.1</v>
      </c>
      <c r="F75" s="18">
        <f>SUM(F77:F80)</f>
        <v>5066346.8</v>
      </c>
      <c r="G75" s="51">
        <f>F75/E75</f>
        <v>0.896171615624024</v>
      </c>
    </row>
    <row r="76" spans="1:7" ht="12.75">
      <c r="A76" s="64"/>
      <c r="B76" s="66"/>
      <c r="C76" s="73" t="s">
        <v>1</v>
      </c>
      <c r="D76" s="63"/>
      <c r="E76" s="40"/>
      <c r="F76" s="40"/>
      <c r="G76" s="54"/>
    </row>
    <row r="77" spans="1:7" ht="25.5">
      <c r="A77" s="64"/>
      <c r="B77" s="66">
        <v>1</v>
      </c>
      <c r="C77" s="72" t="s">
        <v>57</v>
      </c>
      <c r="D77" s="63">
        <v>562959.3</v>
      </c>
      <c r="E77" s="40">
        <v>562959.3</v>
      </c>
      <c r="F77" s="40">
        <v>553649.8</v>
      </c>
      <c r="G77" s="54">
        <f>F77/E77</f>
        <v>0.9834632805604242</v>
      </c>
    </row>
    <row r="78" spans="1:7" ht="12.75">
      <c r="A78" s="64"/>
      <c r="B78" s="66">
        <v>2</v>
      </c>
      <c r="C78" s="73" t="s">
        <v>58</v>
      </c>
      <c r="D78" s="63">
        <v>3255295.9</v>
      </c>
      <c r="E78" s="40">
        <v>4130362.8</v>
      </c>
      <c r="F78" s="40">
        <v>3552709</v>
      </c>
      <c r="G78" s="54">
        <f>F78/E78</f>
        <v>0.8601445374241702</v>
      </c>
    </row>
    <row r="79" spans="1:7" ht="12.75">
      <c r="A79" s="64"/>
      <c r="B79" s="66">
        <v>3</v>
      </c>
      <c r="C79" s="73" t="s">
        <v>156</v>
      </c>
      <c r="D79" s="63">
        <v>854800</v>
      </c>
      <c r="E79" s="40">
        <v>854800</v>
      </c>
      <c r="F79" s="40">
        <v>854800</v>
      </c>
      <c r="G79" s="54">
        <f>F79/E79</f>
        <v>1</v>
      </c>
    </row>
    <row r="80" spans="1:7" ht="25.5">
      <c r="A80" s="64"/>
      <c r="B80" s="66">
        <v>5</v>
      </c>
      <c r="C80" s="73" t="s">
        <v>166</v>
      </c>
      <c r="D80" s="63">
        <v>105200</v>
      </c>
      <c r="E80" s="40">
        <v>105200</v>
      </c>
      <c r="F80" s="40">
        <v>105188</v>
      </c>
      <c r="G80" s="54">
        <f>F80/E80</f>
        <v>0.9998859315589353</v>
      </c>
    </row>
    <row r="81" spans="1:7" ht="42.75" customHeight="1">
      <c r="A81" s="64">
        <v>10</v>
      </c>
      <c r="B81" s="67"/>
      <c r="C81" s="65" t="s">
        <v>59</v>
      </c>
      <c r="D81" s="18">
        <f>SUM(D83:D89)</f>
        <v>19727214.5</v>
      </c>
      <c r="E81" s="18">
        <f>SUM(E83:E89)</f>
        <v>19632433.16</v>
      </c>
      <c r="F81" s="18">
        <f>SUM(F83:F89)</f>
        <v>18338853.769999996</v>
      </c>
      <c r="G81" s="51">
        <f>F81/E81</f>
        <v>0.9341100830723519</v>
      </c>
    </row>
    <row r="82" spans="1:7" ht="12.75">
      <c r="A82" s="64"/>
      <c r="B82" s="66"/>
      <c r="C82" s="73" t="s">
        <v>1</v>
      </c>
      <c r="D82" s="63"/>
      <c r="E82" s="40"/>
      <c r="F82" s="40"/>
      <c r="G82" s="54"/>
    </row>
    <row r="83" spans="1:7" ht="25.5">
      <c r="A83" s="64"/>
      <c r="B83" s="66">
        <v>1</v>
      </c>
      <c r="C83" s="73" t="s">
        <v>60</v>
      </c>
      <c r="D83" s="63">
        <v>574250.5</v>
      </c>
      <c r="E83" s="40">
        <v>559250.5</v>
      </c>
      <c r="F83" s="40">
        <v>550444</v>
      </c>
      <c r="G83" s="54">
        <f aca="true" t="shared" si="5" ref="G83:G90">F83/E83</f>
        <v>0.9842530315127122</v>
      </c>
    </row>
    <row r="84" spans="1:7" ht="12.75">
      <c r="A84" s="64"/>
      <c r="B84" s="66">
        <v>2</v>
      </c>
      <c r="C84" s="73" t="s">
        <v>61</v>
      </c>
      <c r="D84" s="63">
        <v>2750559.5</v>
      </c>
      <c r="E84" s="40">
        <v>2649728.5</v>
      </c>
      <c r="F84" s="40">
        <v>3586447.2</v>
      </c>
      <c r="G84" s="54">
        <f t="shared" si="5"/>
        <v>1.3535149733265126</v>
      </c>
    </row>
    <row r="85" spans="1:7" ht="12.75">
      <c r="A85" s="64"/>
      <c r="B85" s="66">
        <v>3</v>
      </c>
      <c r="C85" s="73" t="s">
        <v>62</v>
      </c>
      <c r="D85" s="63">
        <v>4433368.3</v>
      </c>
      <c r="E85" s="40">
        <v>4429368.3</v>
      </c>
      <c r="F85" s="40">
        <v>2065313.3</v>
      </c>
      <c r="G85" s="54">
        <f t="shared" si="5"/>
        <v>0.466277166430256</v>
      </c>
    </row>
    <row r="86" spans="1:7" ht="12.75">
      <c r="A86" s="64"/>
      <c r="B86" s="66">
        <v>4</v>
      </c>
      <c r="C86" s="73" t="s">
        <v>147</v>
      </c>
      <c r="D86" s="63">
        <v>471374</v>
      </c>
      <c r="E86" s="40">
        <v>388074</v>
      </c>
      <c r="F86" s="40">
        <v>384216.8</v>
      </c>
      <c r="G86" s="54">
        <f t="shared" si="5"/>
        <v>0.990060658534197</v>
      </c>
    </row>
    <row r="87" spans="1:7" ht="25.5">
      <c r="A87" s="64"/>
      <c r="B87" s="66">
        <v>5</v>
      </c>
      <c r="C87" s="72" t="s">
        <v>148</v>
      </c>
      <c r="D87" s="63">
        <v>1464329.4</v>
      </c>
      <c r="E87" s="40">
        <v>1604327.7</v>
      </c>
      <c r="F87" s="40">
        <v>1399668.9</v>
      </c>
      <c r="G87" s="54">
        <f t="shared" si="5"/>
        <v>0.8724332940209161</v>
      </c>
    </row>
    <row r="88" spans="1:7" ht="12.75">
      <c r="A88" s="64"/>
      <c r="B88" s="66">
        <v>6</v>
      </c>
      <c r="C88" s="73" t="s">
        <v>63</v>
      </c>
      <c r="D88" s="63">
        <v>1137304</v>
      </c>
      <c r="E88" s="40">
        <v>1185910.06</v>
      </c>
      <c r="F88" s="40">
        <v>1173022.2</v>
      </c>
      <c r="G88" s="54">
        <f t="shared" si="5"/>
        <v>0.9891325148215708</v>
      </c>
    </row>
    <row r="89" spans="1:7" ht="25.5">
      <c r="A89" s="64"/>
      <c r="B89" s="66">
        <v>7</v>
      </c>
      <c r="C89" s="73" t="s">
        <v>149</v>
      </c>
      <c r="D89" s="63">
        <v>8896028.8</v>
      </c>
      <c r="E89" s="40">
        <v>8815774.1</v>
      </c>
      <c r="F89" s="40">
        <v>9179741.37</v>
      </c>
      <c r="G89" s="54">
        <f t="shared" si="5"/>
        <v>1.0412859115797897</v>
      </c>
    </row>
    <row r="90" spans="1:7" ht="63.75">
      <c r="A90" s="64">
        <v>11</v>
      </c>
      <c r="B90" s="67"/>
      <c r="C90" s="65" t="s">
        <v>64</v>
      </c>
      <c r="D90" s="62">
        <f>SUM(D92:D97)</f>
        <v>5790970.4</v>
      </c>
      <c r="E90" s="18">
        <f>SUM(E92:E97)</f>
        <v>7090577.999999999</v>
      </c>
      <c r="F90" s="18">
        <f>SUM(F92:F97)</f>
        <v>7347897.58</v>
      </c>
      <c r="G90" s="51">
        <f t="shared" si="5"/>
        <v>1.0362903531982866</v>
      </c>
    </row>
    <row r="91" spans="1:7" ht="12.75">
      <c r="A91" s="64"/>
      <c r="B91" s="66"/>
      <c r="C91" s="73" t="s">
        <v>1</v>
      </c>
      <c r="D91" s="63"/>
      <c r="E91" s="40"/>
      <c r="F91" s="40"/>
      <c r="G91" s="54"/>
    </row>
    <row r="92" spans="1:7" ht="36" customHeight="1">
      <c r="A92" s="64"/>
      <c r="B92" s="71">
        <v>1</v>
      </c>
      <c r="C92" s="72" t="s">
        <v>65</v>
      </c>
      <c r="D92" s="63">
        <v>1775713.7</v>
      </c>
      <c r="E92" s="40">
        <v>1929933.7</v>
      </c>
      <c r="F92" s="40">
        <v>1825765.1</v>
      </c>
      <c r="G92" s="54">
        <f aca="true" t="shared" si="6" ref="G92:G98">F92/E92</f>
        <v>0.946024777949626</v>
      </c>
    </row>
    <row r="93" spans="1:7" ht="25.5">
      <c r="A93" s="64"/>
      <c r="B93" s="71">
        <v>2</v>
      </c>
      <c r="C93" s="72" t="s">
        <v>66</v>
      </c>
      <c r="D93" s="63">
        <v>44092</v>
      </c>
      <c r="E93" s="40">
        <v>39642</v>
      </c>
      <c r="F93" s="40">
        <v>39642</v>
      </c>
      <c r="G93" s="54">
        <f t="shared" si="6"/>
        <v>1</v>
      </c>
    </row>
    <row r="94" spans="1:7" ht="12.75" customHeight="1">
      <c r="A94" s="64"/>
      <c r="B94" s="66">
        <v>4</v>
      </c>
      <c r="C94" s="73" t="s">
        <v>67</v>
      </c>
      <c r="D94" s="63">
        <v>1069715</v>
      </c>
      <c r="E94" s="40">
        <v>2106964.9</v>
      </c>
      <c r="F94" s="40">
        <v>2081983.96</v>
      </c>
      <c r="G94" s="54">
        <f t="shared" si="6"/>
        <v>0.988143637324001</v>
      </c>
    </row>
    <row r="95" spans="1:7" ht="25.5">
      <c r="A95" s="64"/>
      <c r="B95" s="66">
        <v>5</v>
      </c>
      <c r="C95" s="73" t="s">
        <v>68</v>
      </c>
      <c r="D95" s="63">
        <v>511721.1</v>
      </c>
      <c r="E95" s="40">
        <v>510911.5</v>
      </c>
      <c r="F95" s="40">
        <v>510527.3</v>
      </c>
      <c r="G95" s="54">
        <f t="shared" si="6"/>
        <v>0.9992480106632949</v>
      </c>
    </row>
    <row r="96" spans="1:7" ht="12.75">
      <c r="A96" s="64"/>
      <c r="B96" s="66">
        <v>6</v>
      </c>
      <c r="C96" s="73" t="s">
        <v>69</v>
      </c>
      <c r="D96" s="63">
        <v>1654052.2</v>
      </c>
      <c r="E96" s="40">
        <v>1798643.8</v>
      </c>
      <c r="F96" s="40">
        <v>1855091</v>
      </c>
      <c r="G96" s="54">
        <f t="shared" si="6"/>
        <v>1.0313832010540385</v>
      </c>
    </row>
    <row r="97" spans="1:7" ht="12.75">
      <c r="A97" s="64"/>
      <c r="B97" s="66">
        <v>7</v>
      </c>
      <c r="C97" s="73" t="s">
        <v>56</v>
      </c>
      <c r="D97" s="63">
        <v>735676.4</v>
      </c>
      <c r="E97" s="40">
        <f>704482.1</f>
        <v>704482.1</v>
      </c>
      <c r="F97" s="40">
        <v>1034888.22</v>
      </c>
      <c r="G97" s="54">
        <f t="shared" si="6"/>
        <v>1.4690056993641145</v>
      </c>
    </row>
    <row r="98" spans="1:7" ht="25.5">
      <c r="A98" s="64">
        <v>12</v>
      </c>
      <c r="B98" s="67"/>
      <c r="C98" s="65" t="s">
        <v>70</v>
      </c>
      <c r="D98" s="62">
        <f>SUM(D100:D103)</f>
        <v>41541275.9</v>
      </c>
      <c r="E98" s="18">
        <f>SUM(E100:E103)</f>
        <v>47436922.9</v>
      </c>
      <c r="F98" s="18">
        <f>SUM(F100:F103)</f>
        <v>31402766.099999998</v>
      </c>
      <c r="G98" s="51">
        <f t="shared" si="6"/>
        <v>0.6619899474972057</v>
      </c>
    </row>
    <row r="99" spans="1:7" ht="12.75">
      <c r="A99" s="64"/>
      <c r="B99" s="66"/>
      <c r="C99" s="73" t="s">
        <v>1</v>
      </c>
      <c r="D99" s="63"/>
      <c r="E99" s="40"/>
      <c r="F99" s="40"/>
      <c r="G99" s="54"/>
    </row>
    <row r="100" spans="1:7" ht="25.5">
      <c r="A100" s="64"/>
      <c r="B100" s="71">
        <v>1</v>
      </c>
      <c r="C100" s="72" t="s">
        <v>71</v>
      </c>
      <c r="D100" s="63">
        <v>387387.9</v>
      </c>
      <c r="E100" s="40">
        <f>387387.9+312460.7</f>
        <v>699848.6000000001</v>
      </c>
      <c r="F100" s="40">
        <v>609647</v>
      </c>
      <c r="G100" s="54">
        <f>F100/E100</f>
        <v>0.8711126949457353</v>
      </c>
    </row>
    <row r="101" spans="1:7" ht="25.5">
      <c r="A101" s="64"/>
      <c r="B101" s="71">
        <v>2</v>
      </c>
      <c r="C101" s="72" t="s">
        <v>72</v>
      </c>
      <c r="D101" s="63">
        <v>1646400</v>
      </c>
      <c r="E101" s="40">
        <v>2759400</v>
      </c>
      <c r="F101" s="40">
        <v>2759400</v>
      </c>
      <c r="G101" s="54">
        <f>F101/E101</f>
        <v>1</v>
      </c>
    </row>
    <row r="102" spans="1:7" ht="12.75">
      <c r="A102" s="64"/>
      <c r="B102" s="71">
        <v>7</v>
      </c>
      <c r="C102" s="73" t="s">
        <v>73</v>
      </c>
      <c r="D102" s="63">
        <v>39357988</v>
      </c>
      <c r="E102" s="40">
        <v>43828174.3</v>
      </c>
      <c r="F102" s="40">
        <v>27886041.9</v>
      </c>
      <c r="G102" s="54">
        <f>F102/E102</f>
        <v>0.6362583508298223</v>
      </c>
    </row>
    <row r="103" spans="1:7" ht="12.75" customHeight="1">
      <c r="A103" s="64"/>
      <c r="B103" s="71">
        <v>8</v>
      </c>
      <c r="C103" s="73" t="s">
        <v>167</v>
      </c>
      <c r="D103" s="63">
        <v>149500</v>
      </c>
      <c r="E103" s="40">
        <v>149500</v>
      </c>
      <c r="F103" s="40">
        <v>147677.2</v>
      </c>
      <c r="G103" s="54">
        <f>F103/E103</f>
        <v>0.9878073578595319</v>
      </c>
    </row>
    <row r="104" spans="1:7" ht="25.5">
      <c r="A104" s="64">
        <v>13</v>
      </c>
      <c r="B104" s="67"/>
      <c r="C104" s="65" t="s">
        <v>74</v>
      </c>
      <c r="D104" s="62">
        <f>SUM(D106:D109)</f>
        <v>3682576.2</v>
      </c>
      <c r="E104" s="18">
        <f>SUM(E106:E109)</f>
        <v>3746386</v>
      </c>
      <c r="F104" s="18">
        <f>SUM(F106:F109)</f>
        <v>3628925.4000000004</v>
      </c>
      <c r="G104" s="51">
        <f>F104/E104</f>
        <v>0.9686469573610409</v>
      </c>
    </row>
    <row r="105" spans="1:7" ht="12.75">
      <c r="A105" s="64"/>
      <c r="B105" s="66"/>
      <c r="C105" s="73" t="s">
        <v>1</v>
      </c>
      <c r="D105" s="63"/>
      <c r="E105" s="40"/>
      <c r="F105" s="40"/>
      <c r="G105" s="54"/>
    </row>
    <row r="106" spans="1:7" ht="63.75">
      <c r="A106" s="64"/>
      <c r="B106" s="71">
        <v>1</v>
      </c>
      <c r="C106" s="72" t="s">
        <v>75</v>
      </c>
      <c r="D106" s="63">
        <v>298472.2</v>
      </c>
      <c r="E106" s="40">
        <v>298472.2</v>
      </c>
      <c r="F106" s="40">
        <v>298472.2</v>
      </c>
      <c r="G106" s="54">
        <f>F106/E106</f>
        <v>1</v>
      </c>
    </row>
    <row r="107" spans="1:7" ht="25.5">
      <c r="A107" s="64"/>
      <c r="B107" s="71">
        <v>3</v>
      </c>
      <c r="C107" s="72" t="s">
        <v>76</v>
      </c>
      <c r="D107" s="63">
        <v>2220270</v>
      </c>
      <c r="E107" s="40">
        <v>2283366.4</v>
      </c>
      <c r="F107" s="40">
        <v>2220283.2</v>
      </c>
      <c r="G107" s="54">
        <f>F107/E107</f>
        <v>0.9723727212592777</v>
      </c>
    </row>
    <row r="108" spans="1:7" ht="12.75">
      <c r="A108" s="64"/>
      <c r="B108" s="71">
        <v>4</v>
      </c>
      <c r="C108" s="72" t="s">
        <v>77</v>
      </c>
      <c r="D108" s="63">
        <v>305400</v>
      </c>
      <c r="E108" s="40">
        <v>309399.5</v>
      </c>
      <c r="F108" s="40">
        <v>273685.5</v>
      </c>
      <c r="G108" s="54">
        <f>F108/E108</f>
        <v>0.8845699492080628</v>
      </c>
    </row>
    <row r="109" spans="1:7" ht="25.5">
      <c r="A109" s="64"/>
      <c r="B109" s="71">
        <v>5</v>
      </c>
      <c r="C109" s="74" t="s">
        <v>78</v>
      </c>
      <c r="D109" s="63">
        <v>858434</v>
      </c>
      <c r="E109" s="40">
        <v>855147.9</v>
      </c>
      <c r="F109" s="40">
        <v>836484.5</v>
      </c>
      <c r="G109" s="54">
        <f>F109/E109</f>
        <v>0.9781752372893624</v>
      </c>
    </row>
    <row r="110" spans="1:7" ht="25.5">
      <c r="A110" s="64">
        <v>14</v>
      </c>
      <c r="B110" s="67"/>
      <c r="C110" s="65" t="s">
        <v>79</v>
      </c>
      <c r="D110" s="62">
        <f>SUM(D112:D114)</f>
        <v>31345530.7</v>
      </c>
      <c r="E110" s="18">
        <f>SUM(E112:E114)</f>
        <v>49302348.31</v>
      </c>
      <c r="F110" s="18">
        <f>SUM(F112:F114)</f>
        <v>46484829.35</v>
      </c>
      <c r="G110" s="51">
        <f>F110/E110</f>
        <v>0.9428522361189736</v>
      </c>
    </row>
    <row r="111" spans="1:7" ht="12.75">
      <c r="A111" s="64"/>
      <c r="B111" s="66"/>
      <c r="C111" s="73" t="s">
        <v>1</v>
      </c>
      <c r="D111" s="63"/>
      <c r="E111" s="40"/>
      <c r="F111" s="40"/>
      <c r="G111" s="54"/>
    </row>
    <row r="112" spans="1:7" ht="29.25" customHeight="1">
      <c r="A112" s="64"/>
      <c r="B112" s="71">
        <v>1</v>
      </c>
      <c r="C112" s="72" t="s">
        <v>80</v>
      </c>
      <c r="D112" s="63">
        <v>10315394.9</v>
      </c>
      <c r="E112" s="40">
        <v>9680384.1</v>
      </c>
      <c r="F112" s="40">
        <v>9024646.5</v>
      </c>
      <c r="G112" s="54">
        <f>F112/E112</f>
        <v>0.9322612002554733</v>
      </c>
    </row>
    <row r="113" spans="1:7" ht="38.25">
      <c r="A113" s="64"/>
      <c r="B113" s="71">
        <v>2</v>
      </c>
      <c r="C113" s="72" t="s">
        <v>81</v>
      </c>
      <c r="D113" s="63">
        <v>14697945.1</v>
      </c>
      <c r="E113" s="40">
        <v>14861724.1</v>
      </c>
      <c r="F113" s="40">
        <v>14861724.1</v>
      </c>
      <c r="G113" s="54">
        <f>F113/E113</f>
        <v>1</v>
      </c>
    </row>
    <row r="114" spans="1:7" ht="12.75">
      <c r="A114" s="75"/>
      <c r="B114" s="76">
        <v>6</v>
      </c>
      <c r="C114" s="82" t="s">
        <v>56</v>
      </c>
      <c r="D114" s="77">
        <v>6332190.7</v>
      </c>
      <c r="E114" s="78">
        <f>24760240.03+0.08</f>
        <v>24760240.11</v>
      </c>
      <c r="F114" s="78">
        <v>22598458.75</v>
      </c>
      <c r="G114" s="79">
        <f>F114/E114</f>
        <v>0.9126914217957477</v>
      </c>
    </row>
    <row r="115" spans="3:5" ht="12.75">
      <c r="C115" s="83"/>
      <c r="E115" s="87"/>
    </row>
    <row r="116" spans="3:6" ht="12.75">
      <c r="C116" s="83"/>
      <c r="D116" s="95"/>
      <c r="E116" s="95"/>
      <c r="F116" s="95"/>
    </row>
    <row r="117" spans="1:7" s="58" customFormat="1" ht="45" customHeight="1">
      <c r="A117" s="86" t="s">
        <v>185</v>
      </c>
      <c r="B117" s="110" t="s">
        <v>186</v>
      </c>
      <c r="C117" s="110"/>
      <c r="D117" s="110"/>
      <c r="E117" s="110"/>
      <c r="F117" s="110"/>
      <c r="G117" s="110"/>
    </row>
    <row r="118" spans="1:7" s="58" customFormat="1" ht="36.75" customHeight="1">
      <c r="A118" s="88" t="s">
        <v>193</v>
      </c>
      <c r="B118" s="113" t="s">
        <v>195</v>
      </c>
      <c r="C118" s="113"/>
      <c r="D118" s="113"/>
      <c r="E118" s="113"/>
      <c r="F118" s="113"/>
      <c r="G118" s="113"/>
    </row>
    <row r="119" spans="1:7" s="58" customFormat="1" ht="31.5" customHeight="1">
      <c r="A119" s="88" t="s">
        <v>194</v>
      </c>
      <c r="B119" s="113" t="s">
        <v>191</v>
      </c>
      <c r="C119" s="113"/>
      <c r="D119" s="113"/>
      <c r="E119" s="113"/>
      <c r="F119" s="113"/>
      <c r="G119" s="113"/>
    </row>
    <row r="120" s="58" customFormat="1" ht="12.75">
      <c r="C120" s="83"/>
    </row>
    <row r="121" s="58" customFormat="1" ht="12.75">
      <c r="C121" s="83"/>
    </row>
    <row r="122" s="58" customFormat="1" ht="12.75">
      <c r="C122" s="83"/>
    </row>
    <row r="123" s="58" customFormat="1" ht="12.75">
      <c r="C123" s="83"/>
    </row>
    <row r="124" s="58" customFormat="1" ht="12.75">
      <c r="C124" s="83"/>
    </row>
    <row r="125" s="58" customFormat="1" ht="12.75">
      <c r="C125" s="83"/>
    </row>
    <row r="126" s="58" customFormat="1" ht="12.75">
      <c r="C126" s="83"/>
    </row>
    <row r="127" s="58" customFormat="1" ht="12.75">
      <c r="C127" s="83"/>
    </row>
    <row r="128" s="58" customFormat="1" ht="12.75">
      <c r="C128" s="83"/>
    </row>
    <row r="129" s="58" customFormat="1" ht="12.75">
      <c r="C129" s="83"/>
    </row>
    <row r="130" s="58" customFormat="1" ht="12.75">
      <c r="C130" s="83"/>
    </row>
    <row r="131" s="58" customFormat="1" ht="12.75">
      <c r="C131" s="83"/>
    </row>
    <row r="132" s="58" customFormat="1" ht="12.75">
      <c r="C132" s="83"/>
    </row>
    <row r="133" s="58" customFormat="1" ht="12.75">
      <c r="C133" s="83"/>
    </row>
    <row r="134" s="58" customFormat="1" ht="12.75">
      <c r="C134" s="83"/>
    </row>
    <row r="135" s="58" customFormat="1" ht="12.75">
      <c r="C135" s="83"/>
    </row>
    <row r="136" s="58" customFormat="1" ht="12.75">
      <c r="C136" s="83"/>
    </row>
    <row r="137" s="58" customFormat="1" ht="12.75">
      <c r="C137" s="83"/>
    </row>
    <row r="138" s="58" customFormat="1" ht="12.75">
      <c r="C138" s="83"/>
    </row>
    <row r="139" s="58" customFormat="1" ht="12.75">
      <c r="C139" s="83"/>
    </row>
    <row r="140" s="58" customFormat="1" ht="12.75">
      <c r="C140" s="83"/>
    </row>
    <row r="141" s="58" customFormat="1" ht="12.75">
      <c r="C141" s="83"/>
    </row>
    <row r="142" s="58" customFormat="1" ht="12.75">
      <c r="C142" s="83"/>
    </row>
    <row r="143" ht="12.75">
      <c r="C143" s="83"/>
    </row>
    <row r="144" ht="12.75">
      <c r="C144" s="83"/>
    </row>
    <row r="145" ht="12.75">
      <c r="C145" s="83"/>
    </row>
    <row r="146" ht="12.75">
      <c r="C146" s="83"/>
    </row>
    <row r="147" ht="12.75">
      <c r="C147" s="83"/>
    </row>
    <row r="148" ht="12.75">
      <c r="C148" s="83"/>
    </row>
    <row r="149" ht="12.75">
      <c r="C149" s="83"/>
    </row>
    <row r="150" ht="12.75">
      <c r="C150" s="83"/>
    </row>
    <row r="151" ht="12.75">
      <c r="C151" s="83"/>
    </row>
    <row r="152" ht="12.75">
      <c r="C152" s="83"/>
    </row>
    <row r="153" ht="12.75">
      <c r="C153" s="83"/>
    </row>
    <row r="154" ht="12.75">
      <c r="C154" s="83"/>
    </row>
    <row r="155" ht="12.75">
      <c r="C155" s="83"/>
    </row>
    <row r="156" ht="12.75">
      <c r="C156" s="83"/>
    </row>
    <row r="157" ht="12.75">
      <c r="C157" s="83"/>
    </row>
    <row r="158" ht="12.75">
      <c r="C158" s="83"/>
    </row>
    <row r="159" ht="12.75">
      <c r="C159" s="83"/>
    </row>
    <row r="160" ht="12.75">
      <c r="C160" s="83"/>
    </row>
    <row r="161" ht="12.75">
      <c r="C161" s="83"/>
    </row>
    <row r="162" ht="12.75">
      <c r="C162" s="83"/>
    </row>
    <row r="163" ht="12.75">
      <c r="C163" s="83"/>
    </row>
    <row r="164" ht="12.75">
      <c r="C164" s="83"/>
    </row>
    <row r="165" ht="12.75">
      <c r="C165" s="83"/>
    </row>
    <row r="166" ht="12.75">
      <c r="C166" s="83"/>
    </row>
    <row r="167" ht="12.75">
      <c r="C167" s="83"/>
    </row>
    <row r="168" ht="12.75">
      <c r="C168" s="83"/>
    </row>
    <row r="169" ht="12.75">
      <c r="C169" s="83"/>
    </row>
    <row r="170" ht="12.75">
      <c r="C170" s="83"/>
    </row>
    <row r="171" ht="12.75">
      <c r="C171" s="83"/>
    </row>
    <row r="172" ht="12.75">
      <c r="C172" s="83"/>
    </row>
    <row r="173" ht="12.75">
      <c r="C173" s="83"/>
    </row>
    <row r="174" ht="12.75">
      <c r="C174" s="83"/>
    </row>
    <row r="175" ht="12.75">
      <c r="C175" s="83"/>
    </row>
    <row r="176" ht="12.75">
      <c r="C176" s="83"/>
    </row>
    <row r="177" ht="12.75">
      <c r="C177" s="83"/>
    </row>
    <row r="178" ht="12.75">
      <c r="C178" s="83"/>
    </row>
    <row r="179" ht="12.75">
      <c r="C179" s="83"/>
    </row>
    <row r="180" ht="12.75">
      <c r="C180" s="83"/>
    </row>
    <row r="181" ht="12.75">
      <c r="C181" s="83"/>
    </row>
    <row r="182" ht="12.75">
      <c r="C182" s="83"/>
    </row>
    <row r="183" ht="12.75">
      <c r="C183" s="83"/>
    </row>
    <row r="184" ht="12.75">
      <c r="C184" s="83"/>
    </row>
    <row r="185" ht="12.75">
      <c r="C185" s="83"/>
    </row>
    <row r="186" ht="12.75">
      <c r="C186" s="83"/>
    </row>
    <row r="187" ht="12.75">
      <c r="C187" s="83"/>
    </row>
    <row r="188" ht="12.75">
      <c r="C188" s="83"/>
    </row>
    <row r="189" ht="12.75">
      <c r="C189" s="83"/>
    </row>
    <row r="190" ht="12.75">
      <c r="C190" s="83"/>
    </row>
    <row r="191" ht="12.75">
      <c r="C191" s="83"/>
    </row>
    <row r="192" ht="12.75">
      <c r="C192" s="83"/>
    </row>
    <row r="193" ht="12.75">
      <c r="C193" s="83"/>
    </row>
    <row r="194" ht="12.75">
      <c r="C194" s="83"/>
    </row>
    <row r="195" ht="12.75">
      <c r="C195" s="83"/>
    </row>
    <row r="196" ht="12.75">
      <c r="C196" s="83"/>
    </row>
    <row r="197" ht="12.75">
      <c r="C197" s="83"/>
    </row>
    <row r="198" ht="12.75">
      <c r="C198" s="83"/>
    </row>
    <row r="199" ht="12.75">
      <c r="C199" s="83"/>
    </row>
    <row r="200" ht="12.75">
      <c r="C200" s="83"/>
    </row>
    <row r="201" ht="12.75">
      <c r="C201" s="83"/>
    </row>
    <row r="202" ht="12.75">
      <c r="C202" s="83"/>
    </row>
    <row r="203" ht="12.75">
      <c r="C203" s="83"/>
    </row>
    <row r="204" ht="12.75">
      <c r="C204" s="83"/>
    </row>
    <row r="205" ht="12.75">
      <c r="C205" s="83"/>
    </row>
    <row r="206" ht="12.75">
      <c r="C206" s="83"/>
    </row>
    <row r="207" ht="12.75">
      <c r="C207" s="83"/>
    </row>
    <row r="208" ht="12.75">
      <c r="C208" s="83"/>
    </row>
    <row r="209" ht="12.75">
      <c r="C209" s="83"/>
    </row>
    <row r="210" ht="12.75">
      <c r="C210" s="83"/>
    </row>
    <row r="211" ht="12.75">
      <c r="C211" s="83"/>
    </row>
    <row r="212" ht="12.75">
      <c r="C212" s="83"/>
    </row>
    <row r="213" ht="12.75">
      <c r="C213" s="83"/>
    </row>
    <row r="214" ht="12.75">
      <c r="C214" s="83"/>
    </row>
    <row r="215" ht="12.75">
      <c r="C215" s="83"/>
    </row>
    <row r="216" ht="12.75">
      <c r="C216" s="83"/>
    </row>
    <row r="217" ht="12.75">
      <c r="C217" s="83"/>
    </row>
    <row r="218" ht="12.75">
      <c r="C218" s="83"/>
    </row>
    <row r="219" ht="12.75">
      <c r="C219" s="83"/>
    </row>
    <row r="220" ht="12.75">
      <c r="C220" s="83"/>
    </row>
    <row r="221" ht="12.75">
      <c r="C221" s="83"/>
    </row>
    <row r="222" ht="12.75">
      <c r="C222" s="83"/>
    </row>
    <row r="223" ht="12.75">
      <c r="C223" s="83"/>
    </row>
    <row r="224" ht="12.75">
      <c r="C224" s="83"/>
    </row>
    <row r="225" ht="12.75">
      <c r="C225" s="83"/>
    </row>
    <row r="226" ht="12.75">
      <c r="C226" s="83"/>
    </row>
    <row r="227" ht="12.75">
      <c r="C227" s="83"/>
    </row>
    <row r="228" ht="12.75">
      <c r="C228" s="83"/>
    </row>
    <row r="229" ht="12.75">
      <c r="C229" s="83"/>
    </row>
    <row r="230" ht="12.75">
      <c r="C230" s="83"/>
    </row>
    <row r="231" ht="12.75">
      <c r="C231" s="83"/>
    </row>
    <row r="232" ht="12.75">
      <c r="C232" s="83"/>
    </row>
    <row r="233" ht="12.75">
      <c r="C233" s="83"/>
    </row>
    <row r="234" ht="12.75">
      <c r="C234" s="83"/>
    </row>
    <row r="235" ht="12.75">
      <c r="C235" s="83"/>
    </row>
    <row r="236" ht="12.75">
      <c r="C236" s="83"/>
    </row>
    <row r="237" ht="12.75">
      <c r="C237" s="83"/>
    </row>
    <row r="238" ht="12.75">
      <c r="C238" s="83"/>
    </row>
    <row r="239" ht="12.75">
      <c r="C239" s="83"/>
    </row>
    <row r="240" ht="12.75">
      <c r="C240" s="83"/>
    </row>
    <row r="241" ht="12.75">
      <c r="C241" s="83"/>
    </row>
    <row r="242" ht="12.75">
      <c r="C242" s="83"/>
    </row>
    <row r="243" ht="12.75">
      <c r="C243" s="83"/>
    </row>
    <row r="244" ht="12.75">
      <c r="C244" s="83"/>
    </row>
    <row r="245" ht="12.75">
      <c r="C245" s="83"/>
    </row>
    <row r="246" ht="12.75">
      <c r="C246" s="83"/>
    </row>
    <row r="247" ht="12.75">
      <c r="C247" s="83"/>
    </row>
    <row r="248" ht="12.75">
      <c r="C248" s="83"/>
    </row>
    <row r="249" ht="12.75">
      <c r="C249" s="83"/>
    </row>
    <row r="250" ht="12.75">
      <c r="C250" s="83"/>
    </row>
    <row r="251" ht="12.75">
      <c r="C251" s="83"/>
    </row>
    <row r="252" ht="12.75">
      <c r="C252" s="83"/>
    </row>
    <row r="253" ht="12.75">
      <c r="C253" s="83"/>
    </row>
    <row r="254" ht="12.75">
      <c r="C254" s="83"/>
    </row>
    <row r="255" ht="12.75">
      <c r="C255" s="83"/>
    </row>
    <row r="256" ht="12.75">
      <c r="C256" s="83"/>
    </row>
    <row r="257" ht="12.75">
      <c r="C257" s="83"/>
    </row>
    <row r="258" ht="12.75">
      <c r="C258" s="83"/>
    </row>
    <row r="259" ht="12.75">
      <c r="C259" s="83"/>
    </row>
    <row r="260" ht="12.75">
      <c r="C260" s="83"/>
    </row>
    <row r="261" ht="12.75">
      <c r="C261" s="83"/>
    </row>
    <row r="262" ht="12.75">
      <c r="C262" s="83"/>
    </row>
    <row r="263" ht="12.75">
      <c r="C263" s="83"/>
    </row>
    <row r="264" ht="12.75">
      <c r="C264" s="83"/>
    </row>
    <row r="265" ht="12.75">
      <c r="C265" s="83"/>
    </row>
    <row r="266" ht="12.75">
      <c r="C266" s="83"/>
    </row>
    <row r="267" ht="12.75">
      <c r="C267" s="83"/>
    </row>
    <row r="268" ht="12.75">
      <c r="C268" s="83"/>
    </row>
    <row r="269" ht="12.75">
      <c r="C269" s="83"/>
    </row>
    <row r="270" ht="12.75">
      <c r="C270" s="83"/>
    </row>
    <row r="271" ht="12.75">
      <c r="C271" s="83"/>
    </row>
    <row r="272" ht="12.75">
      <c r="C272" s="83"/>
    </row>
    <row r="273" ht="12.75">
      <c r="C273" s="83"/>
    </row>
    <row r="274" ht="12.75">
      <c r="C274" s="83"/>
    </row>
    <row r="275" ht="12.75">
      <c r="C275" s="83"/>
    </row>
    <row r="276" ht="12.75">
      <c r="C276" s="83"/>
    </row>
    <row r="277" ht="12.75">
      <c r="C277" s="83"/>
    </row>
    <row r="278" ht="12.75">
      <c r="C278" s="83"/>
    </row>
    <row r="279" ht="12.75">
      <c r="C279" s="83"/>
    </row>
    <row r="280" ht="12.75">
      <c r="C280" s="83"/>
    </row>
    <row r="281" ht="12.75">
      <c r="C281" s="83"/>
    </row>
    <row r="282" ht="12.75">
      <c r="C282" s="83"/>
    </row>
    <row r="283" ht="12.75">
      <c r="C283" s="83"/>
    </row>
    <row r="284" ht="12.75">
      <c r="C284" s="83"/>
    </row>
    <row r="285" ht="12.75">
      <c r="C285" s="83"/>
    </row>
    <row r="286" ht="12.75">
      <c r="C286" s="83"/>
    </row>
    <row r="287" ht="12.75">
      <c r="C287" s="83"/>
    </row>
    <row r="288" ht="12.75">
      <c r="C288" s="83"/>
    </row>
    <row r="289" ht="12.75">
      <c r="C289" s="83"/>
    </row>
    <row r="290" ht="12.75">
      <c r="C290" s="83"/>
    </row>
    <row r="291" ht="12.75">
      <c r="C291" s="83"/>
    </row>
    <row r="292" ht="12.75">
      <c r="C292" s="83"/>
    </row>
    <row r="293" ht="12.75">
      <c r="C293" s="83"/>
    </row>
    <row r="294" ht="12.75">
      <c r="C294" s="83"/>
    </row>
    <row r="295" ht="12.75">
      <c r="C295" s="83"/>
    </row>
    <row r="296" ht="12.75">
      <c r="C296" s="83"/>
    </row>
    <row r="297" ht="12.75">
      <c r="C297" s="83"/>
    </row>
    <row r="298" ht="12.75">
      <c r="C298" s="83"/>
    </row>
    <row r="299" ht="12.75">
      <c r="C299" s="83"/>
    </row>
    <row r="300" ht="12.75">
      <c r="C300" s="83"/>
    </row>
    <row r="301" ht="12.75">
      <c r="C301" s="83"/>
    </row>
    <row r="302" ht="12.75">
      <c r="C302" s="83"/>
    </row>
    <row r="303" ht="12.75">
      <c r="C303" s="83"/>
    </row>
    <row r="304" ht="12.75">
      <c r="C304" s="83"/>
    </row>
    <row r="305" ht="12.75">
      <c r="C305" s="83"/>
    </row>
    <row r="306" ht="12.75">
      <c r="C306" s="83"/>
    </row>
    <row r="307" ht="12.75">
      <c r="C307" s="83"/>
    </row>
    <row r="308" ht="12.75">
      <c r="C308" s="83"/>
    </row>
    <row r="309" ht="12.75">
      <c r="C309" s="83"/>
    </row>
    <row r="310" ht="12.75">
      <c r="C310" s="83"/>
    </row>
    <row r="311" ht="12.75">
      <c r="C311" s="83"/>
    </row>
    <row r="312" ht="12.75">
      <c r="C312" s="83"/>
    </row>
    <row r="313" ht="12.75">
      <c r="C313" s="83"/>
    </row>
    <row r="314" ht="12.75">
      <c r="C314" s="83"/>
    </row>
    <row r="315" ht="12.75">
      <c r="C315" s="83"/>
    </row>
    <row r="316" ht="12.75">
      <c r="C316" s="83"/>
    </row>
    <row r="317" ht="12.75">
      <c r="C317" s="83"/>
    </row>
    <row r="318" ht="12.75">
      <c r="C318" s="83"/>
    </row>
    <row r="319" ht="12.75">
      <c r="C319" s="83"/>
    </row>
    <row r="320" ht="12.75">
      <c r="C320" s="83"/>
    </row>
    <row r="321" ht="12.75">
      <c r="C321" s="83"/>
    </row>
    <row r="322" ht="12.75">
      <c r="C322" s="83"/>
    </row>
    <row r="323" ht="12.75">
      <c r="C323" s="83"/>
    </row>
    <row r="324" ht="12.75">
      <c r="C324" s="83"/>
    </row>
    <row r="325" ht="12.75">
      <c r="C325" s="83"/>
    </row>
    <row r="326" ht="12.75">
      <c r="C326" s="83"/>
    </row>
    <row r="327" ht="12.75">
      <c r="C327" s="83"/>
    </row>
    <row r="328" ht="12.75">
      <c r="C328" s="83"/>
    </row>
    <row r="329" ht="12.75">
      <c r="C329" s="83"/>
    </row>
    <row r="330" ht="12.75">
      <c r="C330" s="83"/>
    </row>
    <row r="331" ht="12.75">
      <c r="C331" s="83"/>
    </row>
    <row r="332" ht="12.75">
      <c r="C332" s="83"/>
    </row>
    <row r="333" ht="12.75">
      <c r="C333" s="83"/>
    </row>
    <row r="334" ht="12.75">
      <c r="C334" s="83"/>
    </row>
    <row r="335" ht="12.75">
      <c r="C335" s="83"/>
    </row>
    <row r="336" ht="12.75">
      <c r="C336" s="83"/>
    </row>
    <row r="337" ht="12.75">
      <c r="C337" s="83"/>
    </row>
    <row r="338" ht="12.75">
      <c r="C338" s="83"/>
    </row>
    <row r="339" ht="12.75">
      <c r="C339" s="83"/>
    </row>
    <row r="340" ht="12.75">
      <c r="C340" s="83"/>
    </row>
    <row r="341" ht="12.75">
      <c r="C341" s="83"/>
    </row>
    <row r="342" ht="12.75">
      <c r="C342" s="83"/>
    </row>
    <row r="343" ht="12.75">
      <c r="C343" s="83"/>
    </row>
    <row r="344" ht="12.75">
      <c r="C344" s="83"/>
    </row>
  </sheetData>
  <mergeCells count="7">
    <mergeCell ref="A2:G2"/>
    <mergeCell ref="A4:G4"/>
    <mergeCell ref="B119:G119"/>
    <mergeCell ref="B118:G118"/>
    <mergeCell ref="B117:G117"/>
    <mergeCell ref="A3:G3"/>
    <mergeCell ref="A5:G5"/>
  </mergeCells>
  <printOptions/>
  <pageMargins left="0.23" right="0.27" top="0.64" bottom="0.55" header="0.21" footer="0.3"/>
  <pageSetup firstPageNumber="157" useFirstPageNumber="1" horizontalDpi="300" verticalDpi="300" orientation="portrait" paperSize="9" r:id="rId3"/>
  <headerFooter alignWithMargins="0">
    <oddFooter>&amp;L&amp;"Arial Armenian,Regular"&amp;8Ð³Û³ëï³ÝÇ Ð³Ýñ³å»ïáõÃÛ³Ý ýÇÝ³ÝëÝ»ñÇ ¨ ¿ÏáÝáÙÇÏ³ÛÇ Ý³Ë³ñ³ñáõÃÛáõÝ&amp;R&amp;P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pane xSplit="1" ySplit="8" topLeftCell="B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6" sqref="F36"/>
    </sheetView>
  </sheetViews>
  <sheetFormatPr defaultColWidth="9.140625" defaultRowHeight="12.75"/>
  <cols>
    <col min="1" max="1" width="43.7109375" style="26" customWidth="1"/>
    <col min="2" max="2" width="15.7109375" style="26" bestFit="1" customWidth="1"/>
    <col min="3" max="4" width="15.7109375" style="2" bestFit="1" customWidth="1"/>
    <col min="5" max="5" width="8.7109375" style="2" customWidth="1"/>
    <col min="6" max="16384" width="9.140625" style="2" customWidth="1"/>
  </cols>
  <sheetData>
    <row r="1" spans="1:5" ht="14.25">
      <c r="A1" s="102" t="s">
        <v>184</v>
      </c>
      <c r="B1" s="102"/>
      <c r="C1" s="102"/>
      <c r="D1" s="102"/>
      <c r="E1" s="102"/>
    </row>
    <row r="2" spans="1:5" ht="14.25">
      <c r="A2" s="102" t="s">
        <v>189</v>
      </c>
      <c r="B2" s="102"/>
      <c r="C2" s="102"/>
      <c r="D2" s="102"/>
      <c r="E2" s="102"/>
    </row>
    <row r="3" spans="1:5" ht="12.75">
      <c r="A3" s="117" t="s">
        <v>180</v>
      </c>
      <c r="B3" s="117"/>
      <c r="C3" s="117"/>
      <c r="D3" s="117"/>
      <c r="E3" s="117"/>
    </row>
    <row r="4" spans="1:5" ht="12.75">
      <c r="A4" s="103" t="s">
        <v>198</v>
      </c>
      <c r="B4" s="103"/>
      <c r="C4" s="103"/>
      <c r="D4" s="103"/>
      <c r="E4" s="103"/>
    </row>
    <row r="7" spans="1:5" ht="51">
      <c r="A7" s="3"/>
      <c r="B7" s="21" t="s">
        <v>201</v>
      </c>
      <c r="C7" s="59" t="s">
        <v>202</v>
      </c>
      <c r="D7" s="59" t="s">
        <v>203</v>
      </c>
      <c r="E7" s="4" t="s">
        <v>206</v>
      </c>
    </row>
    <row r="8" spans="1:5" ht="12.75">
      <c r="A8" s="8" t="s">
        <v>4</v>
      </c>
      <c r="B8" s="41">
        <f>B10+B70+B89</f>
        <v>482193912.5</v>
      </c>
      <c r="C8" s="9">
        <f>C10+C70+C89</f>
        <v>523029496.17</v>
      </c>
      <c r="D8" s="5">
        <f>D10+D70+D89</f>
        <v>481183188.43</v>
      </c>
      <c r="E8" s="13">
        <f>D8/C8</f>
        <v>0.9199924515798269</v>
      </c>
    </row>
    <row r="9" spans="1:5" ht="12.75">
      <c r="A9" s="6" t="s">
        <v>1</v>
      </c>
      <c r="B9" s="42"/>
      <c r="C9" s="7"/>
      <c r="D9" s="7"/>
      <c r="E9" s="15"/>
    </row>
    <row r="10" spans="1:5" ht="12.75">
      <c r="A10" s="8" t="s">
        <v>82</v>
      </c>
      <c r="B10" s="41">
        <f>B12+B16+B20+B24+B37</f>
        <v>331103512.9</v>
      </c>
      <c r="C10" s="9">
        <f>C12+C16+C20+C24+C37</f>
        <v>362585329.67</v>
      </c>
      <c r="D10" s="9">
        <f>D12+D16+D20+D24+D37</f>
        <v>356578233.3</v>
      </c>
      <c r="E10" s="14">
        <f>D10/C10</f>
        <v>0.9834325995057018</v>
      </c>
    </row>
    <row r="11" spans="1:5" ht="12.75">
      <c r="A11" s="6" t="s">
        <v>1</v>
      </c>
      <c r="B11" s="42"/>
      <c r="C11" s="7"/>
      <c r="D11" s="7"/>
      <c r="E11" s="15"/>
    </row>
    <row r="12" spans="1:5" ht="44.25" customHeight="1">
      <c r="A12" s="10" t="s">
        <v>83</v>
      </c>
      <c r="B12" s="9">
        <v>34386483.5</v>
      </c>
      <c r="C12" s="41">
        <v>40579160.1</v>
      </c>
      <c r="D12" s="9">
        <f>39015441.07+D14+D15</f>
        <v>40155329.37</v>
      </c>
      <c r="E12" s="14">
        <f>D12/C12</f>
        <v>0.9895554582954514</v>
      </c>
    </row>
    <row r="13" spans="1:5" ht="12.75">
      <c r="A13" s="6" t="s">
        <v>1</v>
      </c>
      <c r="B13" s="41" t="s">
        <v>168</v>
      </c>
      <c r="C13" s="9" t="s">
        <v>168</v>
      </c>
      <c r="D13" s="9"/>
      <c r="E13" s="14"/>
    </row>
    <row r="14" spans="1:5" ht="25.5">
      <c r="A14" s="43" t="s">
        <v>182</v>
      </c>
      <c r="B14" s="44">
        <v>579460.6</v>
      </c>
      <c r="C14" s="92">
        <v>729407.2</v>
      </c>
      <c r="D14" s="7">
        <v>682421.4</v>
      </c>
      <c r="E14" s="15">
        <f>D14/C14</f>
        <v>0.9355835807488603</v>
      </c>
    </row>
    <row r="15" spans="1:5" ht="25.5" customHeight="1">
      <c r="A15" s="11" t="s">
        <v>183</v>
      </c>
      <c r="B15" s="7">
        <v>451504.6</v>
      </c>
      <c r="C15" s="42">
        <v>458082.6</v>
      </c>
      <c r="D15" s="7">
        <v>457466.9</v>
      </c>
      <c r="E15" s="15">
        <f>D15/C15</f>
        <v>0.9986559192599763</v>
      </c>
    </row>
    <row r="16" spans="1:5" ht="12.75">
      <c r="A16" s="8" t="s">
        <v>84</v>
      </c>
      <c r="B16" s="41">
        <f>B18+B19</f>
        <v>10315394.9</v>
      </c>
      <c r="C16" s="9">
        <f>C18+C19</f>
        <v>9680384.1</v>
      </c>
      <c r="D16" s="9">
        <f>D18+D19</f>
        <v>9024646.5</v>
      </c>
      <c r="E16" s="14">
        <f>D16/C16</f>
        <v>0.9322612002554733</v>
      </c>
    </row>
    <row r="17" spans="1:5" ht="12.75">
      <c r="A17" s="6" t="s">
        <v>1</v>
      </c>
      <c r="B17" s="42"/>
      <c r="C17" s="7"/>
      <c r="D17" s="7"/>
      <c r="E17" s="15"/>
    </row>
    <row r="18" spans="1:5" ht="12.75">
      <c r="A18" s="6" t="s">
        <v>85</v>
      </c>
      <c r="B18" s="42">
        <v>6204014.9</v>
      </c>
      <c r="C18" s="7">
        <v>5569004.1</v>
      </c>
      <c r="D18" s="7">
        <v>5255107.4</v>
      </c>
      <c r="E18" s="15">
        <f>D18/C18</f>
        <v>0.9436350388034371</v>
      </c>
    </row>
    <row r="19" spans="1:5" ht="12.75">
      <c r="A19" s="6" t="s">
        <v>86</v>
      </c>
      <c r="B19" s="42">
        <v>4111380</v>
      </c>
      <c r="C19" s="7">
        <v>4111380</v>
      </c>
      <c r="D19" s="7">
        <v>3769539.1</v>
      </c>
      <c r="E19" s="15">
        <f>D19/C19</f>
        <v>0.9168549489465825</v>
      </c>
    </row>
    <row r="20" spans="1:5" ht="12.75">
      <c r="A20" s="8" t="s">
        <v>87</v>
      </c>
      <c r="B20" s="41">
        <f>SUM(B22:B23)</f>
        <v>15743700.7</v>
      </c>
      <c r="C20" s="9">
        <f>SUM(C22:C23)</f>
        <v>19890543.900000002</v>
      </c>
      <c r="D20" s="9">
        <f>SUM(D22:D23)</f>
        <v>19874052.97</v>
      </c>
      <c r="E20" s="14">
        <f>D20/C20</f>
        <v>0.9991709160854066</v>
      </c>
    </row>
    <row r="21" spans="1:5" ht="12.75">
      <c r="A21" s="6" t="s">
        <v>1</v>
      </c>
      <c r="B21" s="42"/>
      <c r="C21" s="7"/>
      <c r="D21" s="7"/>
      <c r="E21" s="15"/>
    </row>
    <row r="22" spans="1:5" ht="39.75" customHeight="1">
      <c r="A22" s="11" t="s">
        <v>150</v>
      </c>
      <c r="B22" s="7">
        <v>349545.1</v>
      </c>
      <c r="C22" s="42">
        <v>1380952.1</v>
      </c>
      <c r="D22" s="7">
        <v>1372332.4</v>
      </c>
      <c r="E22" s="15">
        <f>D22/C22</f>
        <v>0.9937581470059677</v>
      </c>
    </row>
    <row r="23" spans="1:5" ht="25.5">
      <c r="A23" s="11" t="s">
        <v>88</v>
      </c>
      <c r="B23" s="42">
        <v>15394155.6</v>
      </c>
      <c r="C23" s="7">
        <v>18509591.8</v>
      </c>
      <c r="D23" s="7">
        <v>18501720.57</v>
      </c>
      <c r="E23" s="15">
        <f>D23/C23</f>
        <v>0.9995747485906199</v>
      </c>
    </row>
    <row r="24" spans="1:5" ht="12.75">
      <c r="A24" s="8" t="s">
        <v>89</v>
      </c>
      <c r="B24" s="41">
        <f>SUM(B26:B30)</f>
        <v>83624728.89999999</v>
      </c>
      <c r="C24" s="9">
        <f>SUM(C26:C30)</f>
        <v>90994126.07</v>
      </c>
      <c r="D24" s="9">
        <f>SUM(D26:D30)</f>
        <v>88383828.06</v>
      </c>
      <c r="E24" s="14">
        <f>D24/C24</f>
        <v>0.971313554811308</v>
      </c>
    </row>
    <row r="25" spans="1:5" ht="12.75">
      <c r="A25" s="6" t="s">
        <v>1</v>
      </c>
      <c r="B25" s="42"/>
      <c r="C25" s="7"/>
      <c r="D25" s="7"/>
      <c r="E25" s="15"/>
    </row>
    <row r="26" spans="1:5" ht="29.25" customHeight="1">
      <c r="A26" s="11" t="s">
        <v>90</v>
      </c>
      <c r="B26" s="42">
        <v>14583629.9</v>
      </c>
      <c r="C26" s="7">
        <v>14583629.9</v>
      </c>
      <c r="D26" s="7">
        <v>14583629.9</v>
      </c>
      <c r="E26" s="15">
        <f>D26/C26</f>
        <v>1</v>
      </c>
    </row>
    <row r="27" spans="1:5" ht="12.75">
      <c r="A27" s="6" t="s">
        <v>91</v>
      </c>
      <c r="B27" s="42">
        <v>16999809.4</v>
      </c>
      <c r="C27" s="7">
        <v>16880809.4</v>
      </c>
      <c r="D27" s="7">
        <v>16597914.89</v>
      </c>
      <c r="E27" s="15">
        <f>D27/C27</f>
        <v>0.9832416501308285</v>
      </c>
    </row>
    <row r="28" spans="1:5" ht="12.75">
      <c r="A28" s="45" t="s">
        <v>92</v>
      </c>
      <c r="B28" s="42">
        <v>1953275.3</v>
      </c>
      <c r="C28" s="7">
        <v>1940787.7</v>
      </c>
      <c r="D28" s="7">
        <v>1924781.8</v>
      </c>
      <c r="E28" s="15">
        <f>D28/C28</f>
        <v>0.9917528846663651</v>
      </c>
    </row>
    <row r="29" spans="1:5" ht="12.75">
      <c r="A29" s="6" t="s">
        <v>93</v>
      </c>
      <c r="B29" s="42">
        <v>27127981</v>
      </c>
      <c r="C29" s="7">
        <v>26710860.7</v>
      </c>
      <c r="D29" s="40">
        <v>25534166</v>
      </c>
      <c r="E29" s="15">
        <f>D29/C29</f>
        <v>0.9559469568122154</v>
      </c>
    </row>
    <row r="30" spans="1:5" ht="12.75">
      <c r="A30" s="6" t="s">
        <v>94</v>
      </c>
      <c r="B30" s="42">
        <f>SUM(B32:B36)</f>
        <v>22960033.299999997</v>
      </c>
      <c r="C30" s="7">
        <f>SUM(C32:C36)</f>
        <v>30878038.369999997</v>
      </c>
      <c r="D30" s="7">
        <f>SUM(D32:D36)</f>
        <v>29743335.47</v>
      </c>
      <c r="E30" s="15">
        <f>D30/C30</f>
        <v>0.9632521053830144</v>
      </c>
    </row>
    <row r="31" spans="1:5" ht="12.75">
      <c r="A31" s="6" t="s">
        <v>1</v>
      </c>
      <c r="B31" s="42"/>
      <c r="C31" s="7"/>
      <c r="D31" s="7"/>
      <c r="E31" s="15"/>
    </row>
    <row r="32" spans="1:5" ht="25.5">
      <c r="A32" s="11" t="s">
        <v>95</v>
      </c>
      <c r="B32" s="42">
        <v>3663142.2</v>
      </c>
      <c r="C32" s="7">
        <v>4159131.4</v>
      </c>
      <c r="D32" s="7">
        <v>3898178.54</v>
      </c>
      <c r="E32" s="15">
        <f aca="true" t="shared" si="0" ref="E32:E37">D32/C32</f>
        <v>0.9372578466744282</v>
      </c>
    </row>
    <row r="33" spans="1:5" ht="38.25">
      <c r="A33" s="11" t="s">
        <v>96</v>
      </c>
      <c r="B33" s="42">
        <v>23580</v>
      </c>
      <c r="C33" s="7">
        <v>23580</v>
      </c>
      <c r="D33" s="7">
        <v>23580</v>
      </c>
      <c r="E33" s="15">
        <f t="shared" si="0"/>
        <v>1</v>
      </c>
    </row>
    <row r="34" spans="1:5" ht="12.75">
      <c r="A34" s="11" t="s">
        <v>97</v>
      </c>
      <c r="B34" s="42">
        <v>18328225.7</v>
      </c>
      <c r="C34" s="7">
        <v>25350996.07</v>
      </c>
      <c r="D34" s="40">
        <v>24477503.43</v>
      </c>
      <c r="E34" s="15">
        <f t="shared" si="0"/>
        <v>0.9655440505143039</v>
      </c>
    </row>
    <row r="35" spans="1:5" ht="25.5">
      <c r="A35" s="11" t="s">
        <v>98</v>
      </c>
      <c r="B35" s="42">
        <v>945085.4</v>
      </c>
      <c r="C35" s="40">
        <v>1028625</v>
      </c>
      <c r="D35" s="40">
        <v>1028367.6</v>
      </c>
      <c r="E35" s="15">
        <f t="shared" si="0"/>
        <v>0.9997497630331753</v>
      </c>
    </row>
    <row r="36" spans="1:5" ht="25.5">
      <c r="A36" s="11" t="s">
        <v>200</v>
      </c>
      <c r="B36" s="42"/>
      <c r="C36" s="40">
        <v>315705.9</v>
      </c>
      <c r="D36" s="40">
        <v>315705.9</v>
      </c>
      <c r="E36" s="15">
        <f t="shared" si="0"/>
        <v>1</v>
      </c>
    </row>
    <row r="37" spans="1:5" ht="38.25">
      <c r="A37" s="10" t="s">
        <v>99</v>
      </c>
      <c r="B37" s="41">
        <f>B39+B49+B50+B51+B52+B57</f>
        <v>187033204.89999998</v>
      </c>
      <c r="C37" s="9">
        <f>C39+C49+C50+C51+C52+C57</f>
        <v>201441115.5</v>
      </c>
      <c r="D37" s="18">
        <f>D39+D49+D50+D51+D52+D57</f>
        <v>199140376.4</v>
      </c>
      <c r="E37" s="14">
        <f t="shared" si="0"/>
        <v>0.9885786022665269</v>
      </c>
    </row>
    <row r="38" spans="1:5" ht="12.75">
      <c r="A38" s="6" t="s">
        <v>1</v>
      </c>
      <c r="B38" s="42"/>
      <c r="C38" s="7"/>
      <c r="D38" s="40"/>
      <c r="E38" s="15"/>
    </row>
    <row r="39" spans="1:5" ht="12.75">
      <c r="A39" s="6" t="s">
        <v>100</v>
      </c>
      <c r="B39" s="42">
        <f>B41+B46+B47+B48</f>
        <v>10509530.6</v>
      </c>
      <c r="C39" s="7">
        <f>C41+C46+C47+C48</f>
        <v>12091721.299999999</v>
      </c>
      <c r="D39" s="40">
        <f>D41+D46+D47+D48</f>
        <v>11746979.670000002</v>
      </c>
      <c r="E39" s="15">
        <f>D39/C39</f>
        <v>0.9714894495624873</v>
      </c>
    </row>
    <row r="40" spans="1:5" ht="12.75">
      <c r="A40" s="6" t="s">
        <v>1</v>
      </c>
      <c r="B40" s="42"/>
      <c r="C40" s="7"/>
      <c r="D40" s="40"/>
      <c r="E40" s="15"/>
    </row>
    <row r="41" spans="1:5" ht="12.75">
      <c r="A41" s="6" t="s">
        <v>101</v>
      </c>
      <c r="B41" s="42">
        <f>SUM(B43:B45)</f>
        <v>3046517.7</v>
      </c>
      <c r="C41" s="7">
        <f>SUM(C43:C45)</f>
        <v>3620498.3</v>
      </c>
      <c r="D41" s="40">
        <f>SUM(D43:D45)</f>
        <v>3344564.87</v>
      </c>
      <c r="E41" s="15">
        <f>D41/C41</f>
        <v>0.9237857866139587</v>
      </c>
    </row>
    <row r="42" spans="1:5" ht="12.75">
      <c r="A42" s="6" t="s">
        <v>1</v>
      </c>
      <c r="B42" s="42"/>
      <c r="C42" s="7"/>
      <c r="D42" s="40"/>
      <c r="E42" s="15"/>
    </row>
    <row r="43" spans="1:5" ht="12.75">
      <c r="A43" s="6" t="s">
        <v>102</v>
      </c>
      <c r="B43" s="42">
        <v>1016219.6</v>
      </c>
      <c r="C43" s="40">
        <v>1300834.4</v>
      </c>
      <c r="D43" s="40">
        <v>1200142.37</v>
      </c>
      <c r="E43" s="15">
        <f aca="true" t="shared" si="1" ref="E43:E52">D43/C43</f>
        <v>0.9225942748746498</v>
      </c>
    </row>
    <row r="44" spans="1:5" ht="12.75">
      <c r="A44" s="6" t="s">
        <v>103</v>
      </c>
      <c r="B44" s="42">
        <v>291204.9</v>
      </c>
      <c r="C44" s="7">
        <v>196414.1</v>
      </c>
      <c r="D44" s="40">
        <v>168197.65</v>
      </c>
      <c r="E44" s="15">
        <f t="shared" si="1"/>
        <v>0.8563420345077059</v>
      </c>
    </row>
    <row r="45" spans="1:5" ht="12.75">
      <c r="A45" s="6" t="s">
        <v>104</v>
      </c>
      <c r="B45" s="42">
        <v>1739093.2</v>
      </c>
      <c r="C45" s="7">
        <v>2123249.8</v>
      </c>
      <c r="D45" s="40">
        <v>1976224.85</v>
      </c>
      <c r="E45" s="15">
        <f t="shared" si="1"/>
        <v>0.9307547562232198</v>
      </c>
    </row>
    <row r="46" spans="1:5" ht="12.75">
      <c r="A46" s="6" t="s">
        <v>105</v>
      </c>
      <c r="B46" s="42">
        <v>2553905.4</v>
      </c>
      <c r="C46" s="7">
        <v>2765277.5</v>
      </c>
      <c r="D46" s="40">
        <v>2764085</v>
      </c>
      <c r="E46" s="15">
        <f t="shared" si="1"/>
        <v>0.9995687593740592</v>
      </c>
    </row>
    <row r="47" spans="1:5" ht="12.75">
      <c r="A47" s="6" t="s">
        <v>106</v>
      </c>
      <c r="B47" s="42">
        <v>3670840.9</v>
      </c>
      <c r="C47" s="7">
        <v>3625878.8</v>
      </c>
      <c r="D47" s="40">
        <v>3591956</v>
      </c>
      <c r="E47" s="15">
        <f t="shared" si="1"/>
        <v>0.9906442542977444</v>
      </c>
    </row>
    <row r="48" spans="1:5" ht="12.75">
      <c r="A48" s="6" t="s">
        <v>107</v>
      </c>
      <c r="B48" s="42">
        <v>1238266.6</v>
      </c>
      <c r="C48" s="40">
        <v>2080066.7</v>
      </c>
      <c r="D48" s="40">
        <v>2046373.8</v>
      </c>
      <c r="E48" s="15">
        <f t="shared" si="1"/>
        <v>0.9838020098105509</v>
      </c>
    </row>
    <row r="49" spans="1:5" ht="12.75">
      <c r="A49" s="6" t="s">
        <v>181</v>
      </c>
      <c r="B49" s="42">
        <v>1925275</v>
      </c>
      <c r="C49" s="7">
        <v>2329796.1</v>
      </c>
      <c r="D49" s="40">
        <v>2187153.68</v>
      </c>
      <c r="E49" s="15">
        <f t="shared" si="1"/>
        <v>0.9387747193842414</v>
      </c>
    </row>
    <row r="50" spans="1:5" ht="12.75">
      <c r="A50" s="6" t="s">
        <v>108</v>
      </c>
      <c r="B50" s="42">
        <v>3807877.9</v>
      </c>
      <c r="C50" s="7">
        <v>4485905.5</v>
      </c>
      <c r="D50" s="40">
        <v>4405208.5</v>
      </c>
      <c r="E50" s="15">
        <f t="shared" si="1"/>
        <v>0.9820109897544654</v>
      </c>
    </row>
    <row r="51" spans="1:5" ht="12.75">
      <c r="A51" s="6" t="s">
        <v>109</v>
      </c>
      <c r="B51" s="42">
        <v>2068030.9</v>
      </c>
      <c r="C51" s="7">
        <v>2241078.6</v>
      </c>
      <c r="D51" s="40">
        <v>2032813.5</v>
      </c>
      <c r="E51" s="15">
        <f t="shared" si="1"/>
        <v>0.9070692567409282</v>
      </c>
    </row>
    <row r="52" spans="1:5" ht="12.75">
      <c r="A52" s="6" t="s">
        <v>110</v>
      </c>
      <c r="B52" s="42">
        <f>B54+B55+B56</f>
        <v>2500411.8000000003</v>
      </c>
      <c r="C52" s="7">
        <f>C54+C55+C56</f>
        <v>2267553.9</v>
      </c>
      <c r="D52" s="40">
        <f>D54+D55+D56</f>
        <v>2147046.86</v>
      </c>
      <c r="E52" s="15">
        <f t="shared" si="1"/>
        <v>0.9468559314069668</v>
      </c>
    </row>
    <row r="53" spans="1:5" ht="12.75">
      <c r="A53" s="6" t="s">
        <v>1</v>
      </c>
      <c r="B53" s="42"/>
      <c r="C53" s="7"/>
      <c r="D53" s="40"/>
      <c r="E53" s="15"/>
    </row>
    <row r="54" spans="1:5" ht="12.75">
      <c r="A54" s="6" t="s">
        <v>111</v>
      </c>
      <c r="B54" s="42">
        <v>2235720.6</v>
      </c>
      <c r="C54" s="7">
        <v>1991048.4</v>
      </c>
      <c r="D54" s="40">
        <v>1886363.4</v>
      </c>
      <c r="E54" s="15">
        <f>D54/C54</f>
        <v>0.9474221721581454</v>
      </c>
    </row>
    <row r="55" spans="1:5" ht="12.75">
      <c r="A55" s="6" t="s">
        <v>112</v>
      </c>
      <c r="B55" s="42">
        <v>204816.6</v>
      </c>
      <c r="C55" s="7">
        <v>218628.3</v>
      </c>
      <c r="D55" s="40">
        <v>209733.8</v>
      </c>
      <c r="E55" s="15">
        <f>D55/C55</f>
        <v>0.959316794760788</v>
      </c>
    </row>
    <row r="56" spans="1:5" ht="12.75">
      <c r="A56" s="6" t="s">
        <v>113</v>
      </c>
      <c r="B56" s="42">
        <v>59874.6</v>
      </c>
      <c r="C56" s="7">
        <v>57877.2</v>
      </c>
      <c r="D56" s="40">
        <v>50949.66</v>
      </c>
      <c r="E56" s="15">
        <f>D56/C56</f>
        <v>0.88030623457942</v>
      </c>
    </row>
    <row r="57" spans="1:5" ht="12.75">
      <c r="A57" s="6" t="s">
        <v>107</v>
      </c>
      <c r="B57" s="42">
        <f>B59+B62+B63+B64+B65+B66+B67</f>
        <v>166222078.7</v>
      </c>
      <c r="C57" s="7">
        <f>C59+C62+C63+C64+C65+C66+C67</f>
        <v>178025060.1</v>
      </c>
      <c r="D57" s="40">
        <f>D59+D62+D63+D64+D65+D66+D67</f>
        <v>176621174.19</v>
      </c>
      <c r="E57" s="15">
        <f>D57/C57</f>
        <v>0.9921141107369299</v>
      </c>
    </row>
    <row r="58" spans="1:5" ht="12.75">
      <c r="A58" s="6" t="s">
        <v>1</v>
      </c>
      <c r="B58" s="42"/>
      <c r="C58" s="7"/>
      <c r="D58" s="40"/>
      <c r="E58" s="15"/>
    </row>
    <row r="59" spans="1:5" ht="12.75">
      <c r="A59" s="6" t="s">
        <v>114</v>
      </c>
      <c r="B59" s="42">
        <f>B61</f>
        <v>175336.7</v>
      </c>
      <c r="C59" s="40">
        <f>C61+845+4600.4</f>
        <v>251891.69999999998</v>
      </c>
      <c r="D59" s="40">
        <f>D61+485+4394</f>
        <v>230487.6</v>
      </c>
      <c r="E59" s="15">
        <f>D59/C59</f>
        <v>0.9150265768979289</v>
      </c>
    </row>
    <row r="60" spans="1:5" ht="12.75">
      <c r="A60" s="6" t="s">
        <v>1</v>
      </c>
      <c r="B60" s="42"/>
      <c r="C60" s="7"/>
      <c r="D60" s="7"/>
      <c r="E60" s="15"/>
    </row>
    <row r="61" spans="1:5" ht="25.5">
      <c r="A61" s="11" t="s">
        <v>115</v>
      </c>
      <c r="B61" s="42">
        <v>175336.7</v>
      </c>
      <c r="C61" s="7">
        <v>246446.3</v>
      </c>
      <c r="D61" s="7">
        <v>225608.6</v>
      </c>
      <c r="E61" s="15">
        <f aca="true" t="shared" si="2" ref="E61:E67">D61/C61</f>
        <v>0.9154473002840782</v>
      </c>
    </row>
    <row r="62" spans="1:5" ht="12.75">
      <c r="A62" s="11" t="s">
        <v>151</v>
      </c>
      <c r="B62" s="42">
        <v>774700</v>
      </c>
      <c r="C62" s="7">
        <v>885037</v>
      </c>
      <c r="D62" s="7">
        <v>882723.8</v>
      </c>
      <c r="E62" s="15">
        <f t="shared" si="2"/>
        <v>0.9973863239615971</v>
      </c>
    </row>
    <row r="63" spans="1:5" ht="25.5">
      <c r="A63" s="11" t="s">
        <v>152</v>
      </c>
      <c r="B63" s="42">
        <v>89288</v>
      </c>
      <c r="C63" s="7">
        <v>1411006.2</v>
      </c>
      <c r="D63" s="7">
        <v>1403384.6</v>
      </c>
      <c r="E63" s="15">
        <f t="shared" si="2"/>
        <v>0.9945984645567115</v>
      </c>
    </row>
    <row r="64" spans="1:5" ht="25.5">
      <c r="A64" s="11" t="s">
        <v>116</v>
      </c>
      <c r="B64" s="7">
        <v>39600</v>
      </c>
      <c r="C64" s="42">
        <v>39600</v>
      </c>
      <c r="D64" s="7">
        <v>39600</v>
      </c>
      <c r="E64" s="15">
        <f t="shared" si="2"/>
        <v>1</v>
      </c>
    </row>
    <row r="65" spans="1:5" ht="12.75">
      <c r="A65" s="6" t="s">
        <v>117</v>
      </c>
      <c r="B65" s="42">
        <v>608942.5</v>
      </c>
      <c r="C65" s="7">
        <v>594603.9</v>
      </c>
      <c r="D65" s="7">
        <v>574753.5</v>
      </c>
      <c r="E65" s="15">
        <f t="shared" si="2"/>
        <v>0.9666157588270107</v>
      </c>
    </row>
    <row r="66" spans="1:5" ht="12.75">
      <c r="A66" s="6" t="s">
        <v>118</v>
      </c>
      <c r="B66" s="42">
        <v>150000</v>
      </c>
      <c r="C66" s="7">
        <v>150000</v>
      </c>
      <c r="D66" s="7">
        <v>150000</v>
      </c>
      <c r="E66" s="15">
        <f t="shared" si="2"/>
        <v>1</v>
      </c>
    </row>
    <row r="67" spans="1:5" ht="12.75">
      <c r="A67" s="6" t="s">
        <v>119</v>
      </c>
      <c r="B67" s="42">
        <v>164384211.5</v>
      </c>
      <c r="C67" s="7">
        <f>170439167.1+C69</f>
        <v>174692921.29999998</v>
      </c>
      <c r="D67" s="7">
        <f>169116300.89+D69</f>
        <v>173340224.69</v>
      </c>
      <c r="E67" s="15">
        <f t="shared" si="2"/>
        <v>0.9922567176738833</v>
      </c>
    </row>
    <row r="68" spans="1:5" ht="12.75">
      <c r="A68" s="6" t="s">
        <v>120</v>
      </c>
      <c r="B68" s="26" t="s">
        <v>168</v>
      </c>
      <c r="C68" s="7"/>
      <c r="D68" s="93"/>
      <c r="E68" s="15"/>
    </row>
    <row r="69" spans="1:5" ht="25.5">
      <c r="A69" s="11" t="s">
        <v>121</v>
      </c>
      <c r="B69" s="42">
        <v>4443436.4</v>
      </c>
      <c r="C69" s="7">
        <v>4253754.2</v>
      </c>
      <c r="D69" s="7">
        <v>4223923.8</v>
      </c>
      <c r="E69" s="15">
        <f>D69/C69</f>
        <v>0.9929872769799439</v>
      </c>
    </row>
    <row r="70" spans="1:5" ht="12.75">
      <c r="A70" s="8" t="s">
        <v>122</v>
      </c>
      <c r="B70" s="41">
        <f>B72+B88</f>
        <v>134044488.10000001</v>
      </c>
      <c r="C70" s="9">
        <f>C72+C88</f>
        <v>142062074.8</v>
      </c>
      <c r="D70" s="9">
        <f>D72+D88</f>
        <v>106690795.96</v>
      </c>
      <c r="E70" s="14">
        <f>D70/C70</f>
        <v>0.7510153298141186</v>
      </c>
    </row>
    <row r="71" spans="1:5" ht="12.75">
      <c r="A71" s="6" t="s">
        <v>1</v>
      </c>
      <c r="B71" s="42"/>
      <c r="C71" s="7"/>
      <c r="D71" s="7"/>
      <c r="E71" s="15"/>
    </row>
    <row r="72" spans="1:5" ht="12.75">
      <c r="A72" s="8" t="s">
        <v>123</v>
      </c>
      <c r="B72" s="46">
        <f>B74+B75+B76+B77+B78+B85+B86+B87</f>
        <v>62189240.400000006</v>
      </c>
      <c r="C72" s="46">
        <f>C74+C75+C76+C77+C78+C85+C86+C87</f>
        <v>69996555.5</v>
      </c>
      <c r="D72" s="46">
        <f>D74+D75+D76+D77+D78+D85+D86+D87</f>
        <v>58637110.98</v>
      </c>
      <c r="E72" s="14">
        <f>D72/C72</f>
        <v>0.8377142355240609</v>
      </c>
    </row>
    <row r="73" spans="1:5" ht="12.75">
      <c r="A73" s="6" t="s">
        <v>1</v>
      </c>
      <c r="B73" s="42"/>
      <c r="C73" s="7"/>
      <c r="D73" s="7"/>
      <c r="E73" s="15"/>
    </row>
    <row r="74" spans="1:5" ht="12.75">
      <c r="A74" s="6" t="s">
        <v>124</v>
      </c>
      <c r="B74" s="42">
        <v>24145680</v>
      </c>
      <c r="C74" s="7">
        <v>30427782.6</v>
      </c>
      <c r="D74" s="7">
        <v>24816912.56</v>
      </c>
      <c r="E74" s="15">
        <f>D74/C74</f>
        <v>0.8156004295889769</v>
      </c>
    </row>
    <row r="75" spans="1:5" ht="12.75">
      <c r="A75" s="6" t="s">
        <v>125</v>
      </c>
      <c r="B75" s="42">
        <v>3328600.3</v>
      </c>
      <c r="C75" s="7">
        <v>3834311.8</v>
      </c>
      <c r="D75" s="7">
        <v>3708137.44</v>
      </c>
      <c r="E75" s="15">
        <f>D75/C75</f>
        <v>0.9670933490594062</v>
      </c>
    </row>
    <row r="76" spans="1:5" ht="12.75">
      <c r="A76" s="6" t="s">
        <v>126</v>
      </c>
      <c r="B76" s="42">
        <v>19000</v>
      </c>
      <c r="C76" s="7">
        <v>36597</v>
      </c>
      <c r="D76" s="7">
        <v>36596.6</v>
      </c>
      <c r="E76" s="15">
        <f>D76/C76</f>
        <v>0.9999890701423614</v>
      </c>
    </row>
    <row r="77" spans="1:5" ht="25.5">
      <c r="A77" s="11" t="s">
        <v>127</v>
      </c>
      <c r="B77" s="42">
        <v>2100000</v>
      </c>
      <c r="C77" s="7">
        <f>2100000+60861.3</f>
        <v>2160861.3</v>
      </c>
      <c r="D77" s="7">
        <v>2100000</v>
      </c>
      <c r="E77" s="15">
        <f>D77/C77</f>
        <v>0.9718347031343475</v>
      </c>
    </row>
    <row r="78" spans="1:5" ht="12.75">
      <c r="A78" s="6" t="s">
        <v>128</v>
      </c>
      <c r="B78" s="42">
        <f>SUM(B80:B84)</f>
        <v>28986048.6</v>
      </c>
      <c r="C78" s="7">
        <f>SUM(C80:C84)</f>
        <v>24407887.3</v>
      </c>
      <c r="D78" s="7">
        <f>SUM(D80:D84)</f>
        <v>20456538.08</v>
      </c>
      <c r="E78" s="15">
        <f>D78/C78</f>
        <v>0.8381117885610688</v>
      </c>
    </row>
    <row r="79" spans="1:5" ht="12.75">
      <c r="A79" s="6" t="s">
        <v>1</v>
      </c>
      <c r="B79" s="42"/>
      <c r="C79" s="7"/>
      <c r="D79" s="7"/>
      <c r="E79" s="15"/>
    </row>
    <row r="80" spans="1:5" ht="25.5">
      <c r="A80" s="11" t="s">
        <v>129</v>
      </c>
      <c r="B80" s="42">
        <v>1980000</v>
      </c>
      <c r="C80" s="7">
        <v>1281396.4</v>
      </c>
      <c r="D80" s="7">
        <v>991358</v>
      </c>
      <c r="E80" s="15">
        <f aca="true" t="shared" si="3" ref="E80:E89">D80/C80</f>
        <v>0.773654428871503</v>
      </c>
    </row>
    <row r="81" spans="1:5" ht="12.75">
      <c r="A81" s="6" t="s">
        <v>130</v>
      </c>
      <c r="B81" s="42">
        <v>16422656.4</v>
      </c>
      <c r="C81" s="7">
        <v>11759980.8</v>
      </c>
      <c r="D81" s="7">
        <v>9507213.08</v>
      </c>
      <c r="E81" s="15">
        <f t="shared" si="3"/>
        <v>0.808437806293017</v>
      </c>
    </row>
    <row r="82" spans="1:5" ht="12.75">
      <c r="A82" s="6" t="s">
        <v>131</v>
      </c>
      <c r="B82" s="42">
        <v>1277295.1</v>
      </c>
      <c r="C82" s="7">
        <v>3980887.2</v>
      </c>
      <c r="D82" s="7">
        <v>3742732.6</v>
      </c>
      <c r="E82" s="15">
        <f t="shared" si="3"/>
        <v>0.9401754965576518</v>
      </c>
    </row>
    <row r="83" spans="1:5" ht="12.75">
      <c r="A83" s="6" t="s">
        <v>187</v>
      </c>
      <c r="B83" s="42">
        <v>30000</v>
      </c>
      <c r="C83" s="7">
        <v>135121.2</v>
      </c>
      <c r="D83" s="7">
        <v>153658.3</v>
      </c>
      <c r="E83" s="15">
        <f t="shared" si="3"/>
        <v>1.1371886868973926</v>
      </c>
    </row>
    <row r="84" spans="1:5" ht="12.75">
      <c r="A84" s="6" t="s">
        <v>132</v>
      </c>
      <c r="B84" s="42">
        <v>9276097.1</v>
      </c>
      <c r="C84" s="7">
        <v>7250501.7</v>
      </c>
      <c r="D84" s="7">
        <v>6061576.1</v>
      </c>
      <c r="E84" s="15">
        <f t="shared" si="3"/>
        <v>0.8360216093735968</v>
      </c>
    </row>
    <row r="85" spans="1:5" ht="12.75">
      <c r="A85" s="6" t="s">
        <v>205</v>
      </c>
      <c r="B85" s="42"/>
      <c r="C85" s="7">
        <v>13400</v>
      </c>
      <c r="D85" s="7">
        <v>13320</v>
      </c>
      <c r="E85" s="15">
        <f t="shared" si="3"/>
        <v>0.9940298507462687</v>
      </c>
    </row>
    <row r="86" spans="1:5" ht="12.75">
      <c r="A86" s="6" t="s">
        <v>137</v>
      </c>
      <c r="B86" s="42">
        <v>387683.5</v>
      </c>
      <c r="C86" s="7">
        <v>483501.5</v>
      </c>
      <c r="D86" s="7">
        <v>357876.4</v>
      </c>
      <c r="E86" s="15">
        <f t="shared" si="3"/>
        <v>0.7401764006936897</v>
      </c>
    </row>
    <row r="87" spans="1:5" ht="12.75">
      <c r="A87" s="6" t="s">
        <v>153</v>
      </c>
      <c r="B87" s="42">
        <v>3222228</v>
      </c>
      <c r="C87" s="7">
        <v>8632214</v>
      </c>
      <c r="D87" s="7">
        <v>7147729.9</v>
      </c>
      <c r="E87" s="15">
        <f t="shared" si="3"/>
        <v>0.8280297383730293</v>
      </c>
    </row>
    <row r="88" spans="1:5" ht="12.75">
      <c r="A88" s="8" t="s">
        <v>133</v>
      </c>
      <c r="B88" s="41">
        <v>71855247.7</v>
      </c>
      <c r="C88" s="9">
        <v>72065519.3</v>
      </c>
      <c r="D88" s="9">
        <v>48053684.98</v>
      </c>
      <c r="E88" s="14">
        <f t="shared" si="3"/>
        <v>0.6668055048622955</v>
      </c>
    </row>
    <row r="89" spans="1:5" ht="12.75">
      <c r="A89" s="8" t="s">
        <v>134</v>
      </c>
      <c r="B89" s="41">
        <f>B91+B95</f>
        <v>17045911.5</v>
      </c>
      <c r="C89" s="9">
        <f>C91+C95</f>
        <v>18382091.700000003</v>
      </c>
      <c r="D89" s="9">
        <f>D91+D95</f>
        <v>17914159.169999998</v>
      </c>
      <c r="E89" s="14">
        <f t="shared" si="3"/>
        <v>0.97454410860109</v>
      </c>
    </row>
    <row r="90" spans="1:5" ht="12.75">
      <c r="A90" s="6" t="s">
        <v>1</v>
      </c>
      <c r="B90" s="42"/>
      <c r="C90" s="7"/>
      <c r="D90" s="7"/>
      <c r="E90" s="15"/>
    </row>
    <row r="91" spans="1:5" ht="12.75">
      <c r="A91" s="8" t="s">
        <v>135</v>
      </c>
      <c r="B91" s="47">
        <f>B93+B94</f>
        <v>1306148.7</v>
      </c>
      <c r="C91" s="18">
        <f>C93+C94</f>
        <v>2642328.9000000004</v>
      </c>
      <c r="D91" s="18">
        <f>D93+D94</f>
        <v>2155373.97</v>
      </c>
      <c r="E91" s="51">
        <f>D91/C91</f>
        <v>0.8157099481446083</v>
      </c>
    </row>
    <row r="92" spans="1:5" ht="12.75">
      <c r="A92" s="6" t="s">
        <v>1</v>
      </c>
      <c r="B92" s="42"/>
      <c r="C92" s="7"/>
      <c r="D92" s="7"/>
      <c r="E92" s="15"/>
    </row>
    <row r="93" spans="1:5" ht="12.75">
      <c r="A93" s="55" t="s">
        <v>157</v>
      </c>
      <c r="B93" s="42">
        <v>1964442.5</v>
      </c>
      <c r="C93" s="7">
        <v>3300622.7</v>
      </c>
      <c r="D93" s="7">
        <v>3048512.37</v>
      </c>
      <c r="E93" s="15">
        <f>D93/C93</f>
        <v>0.9236173434788533</v>
      </c>
    </row>
    <row r="94" spans="1:5" ht="12.75">
      <c r="A94" s="55" t="s">
        <v>158</v>
      </c>
      <c r="B94" s="42">
        <v>-658293.8</v>
      </c>
      <c r="C94" s="7">
        <v>-658293.8</v>
      </c>
      <c r="D94" s="7">
        <v>-893138.4</v>
      </c>
      <c r="E94" s="15">
        <f>D94/C94</f>
        <v>1.356747397590559</v>
      </c>
    </row>
    <row r="95" spans="1:5" ht="12.75">
      <c r="A95" s="56" t="s">
        <v>136</v>
      </c>
      <c r="B95" s="41">
        <f>B97+B98</f>
        <v>15739762.8</v>
      </c>
      <c r="C95" s="9">
        <f>C97+C98</f>
        <v>15739762.8</v>
      </c>
      <c r="D95" s="9">
        <f>D97+D98</f>
        <v>15758785.2</v>
      </c>
      <c r="E95" s="14">
        <f>D95/C95</f>
        <v>1.0012085569675802</v>
      </c>
    </row>
    <row r="96" spans="1:5" ht="12.75">
      <c r="A96" s="55" t="s">
        <v>1</v>
      </c>
      <c r="B96" s="42"/>
      <c r="C96" s="7"/>
      <c r="D96" s="7"/>
      <c r="E96" s="15"/>
    </row>
    <row r="97" spans="1:5" ht="12.75">
      <c r="A97" s="55" t="s">
        <v>157</v>
      </c>
      <c r="B97" s="42">
        <v>16086700</v>
      </c>
      <c r="C97" s="7">
        <v>16086700</v>
      </c>
      <c r="D97" s="7">
        <v>16086700</v>
      </c>
      <c r="E97" s="15">
        <f>D97/C97</f>
        <v>1</v>
      </c>
    </row>
    <row r="98" spans="1:5" ht="12.75">
      <c r="A98" s="57" t="s">
        <v>158</v>
      </c>
      <c r="B98" s="48">
        <v>-346937.2</v>
      </c>
      <c r="C98" s="94">
        <v>-346937.2</v>
      </c>
      <c r="D98" s="94">
        <v>-327914.8</v>
      </c>
      <c r="E98" s="50">
        <f>D98/C98</f>
        <v>0.9451704804212404</v>
      </c>
    </row>
    <row r="99" ht="12.75">
      <c r="A99" s="58"/>
    </row>
    <row r="100" spans="1:5" ht="43.5" customHeight="1">
      <c r="A100" s="116" t="s">
        <v>196</v>
      </c>
      <c r="B100" s="110"/>
      <c r="C100" s="110"/>
      <c r="D100" s="110"/>
      <c r="E100" s="110"/>
    </row>
    <row r="101" spans="1:5" ht="28.5" customHeight="1">
      <c r="A101" s="115" t="s">
        <v>197</v>
      </c>
      <c r="B101" s="115"/>
      <c r="C101" s="115"/>
      <c r="D101" s="115"/>
      <c r="E101" s="115"/>
    </row>
    <row r="102" spans="1:5" ht="28.5" customHeight="1">
      <c r="A102" s="115" t="s">
        <v>192</v>
      </c>
      <c r="B102" s="115"/>
      <c r="C102" s="115"/>
      <c r="D102" s="115"/>
      <c r="E102" s="115"/>
    </row>
  </sheetData>
  <mergeCells count="7">
    <mergeCell ref="A101:E101"/>
    <mergeCell ref="A102:E102"/>
    <mergeCell ref="A100:E100"/>
    <mergeCell ref="A1:E1"/>
    <mergeCell ref="A2:E2"/>
    <mergeCell ref="A3:E3"/>
    <mergeCell ref="A4:E4"/>
  </mergeCells>
  <printOptions/>
  <pageMargins left="0.32" right="0.19" top="0.62" bottom="0.85" header="0.4" footer="0.27"/>
  <pageSetup firstPageNumber="154" useFirstPageNumber="1" horizontalDpi="600" verticalDpi="600" orientation="portrait" paperSize="9" r:id="rId1"/>
  <headerFooter alignWithMargins="0">
    <oddFooter>&amp;L&amp;"Arial Armenian,Regular"&amp;8Ð³Û³ëï³ÝÇ Ð³Ýñ³å»ïáõÃÛ³Ý ýÇÝ³ÝëÝ»ñÇ ¨ ¿ÏáÝáÙÇÏ³ÛÇ Ý³Ë³ñ³ñáõÃÛáõÝ&amp;R&amp;P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3">
      <selection activeCell="B36" sqref="B36"/>
    </sheetView>
  </sheetViews>
  <sheetFormatPr defaultColWidth="9.140625" defaultRowHeight="12.75"/>
  <cols>
    <col min="1" max="1" width="2.140625" style="2" customWidth="1"/>
    <col min="2" max="2" width="48.421875" style="2" customWidth="1"/>
    <col min="3" max="3" width="14.57421875" style="2" bestFit="1" customWidth="1"/>
    <col min="4" max="5" width="15.28125" style="2" bestFit="1" customWidth="1"/>
    <col min="6" max="6" width="12.57421875" style="2" bestFit="1" customWidth="1"/>
    <col min="7" max="7" width="14.57421875" style="2" bestFit="1" customWidth="1"/>
    <col min="8" max="16384" width="9.140625" style="2" customWidth="1"/>
  </cols>
  <sheetData>
    <row r="1" spans="1:6" ht="14.25">
      <c r="A1" s="102" t="s">
        <v>184</v>
      </c>
      <c r="B1" s="102"/>
      <c r="C1" s="102"/>
      <c r="D1" s="102"/>
      <c r="E1" s="102"/>
      <c r="F1" s="102"/>
    </row>
    <row r="2" spans="1:6" ht="26.25" customHeight="1">
      <c r="A2" s="118" t="s">
        <v>190</v>
      </c>
      <c r="B2" s="118"/>
      <c r="C2" s="118"/>
      <c r="D2" s="118"/>
      <c r="E2" s="118"/>
      <c r="F2" s="118"/>
    </row>
    <row r="3" spans="1:6" ht="12.75">
      <c r="A3" s="103" t="s">
        <v>198</v>
      </c>
      <c r="B3" s="103"/>
      <c r="C3" s="103"/>
      <c r="D3" s="103"/>
      <c r="E3" s="103"/>
      <c r="F3" s="103"/>
    </row>
    <row r="4" spans="3:4" ht="12.75">
      <c r="C4" s="17"/>
      <c r="D4" s="17"/>
    </row>
    <row r="5" spans="1:6" ht="25.5">
      <c r="A5" s="35"/>
      <c r="B5" s="36"/>
      <c r="C5" s="21" t="s">
        <v>201</v>
      </c>
      <c r="D5" s="59" t="s">
        <v>202</v>
      </c>
      <c r="E5" s="59" t="s">
        <v>203</v>
      </c>
      <c r="F5" s="4" t="s">
        <v>204</v>
      </c>
    </row>
    <row r="6" spans="1:7" ht="26.25" customHeight="1">
      <c r="A6" s="121" t="s">
        <v>173</v>
      </c>
      <c r="B6" s="122"/>
      <c r="C6" s="22">
        <f>C8+C20</f>
        <v>69837691.7</v>
      </c>
      <c r="D6" s="22">
        <f>D8+D20</f>
        <v>71567597.5</v>
      </c>
      <c r="E6" s="5">
        <f>E8+E20</f>
        <v>39700052.75</v>
      </c>
      <c r="F6" s="13">
        <f>E6/D6</f>
        <v>0.5547210488657245</v>
      </c>
      <c r="G6" s="49"/>
    </row>
    <row r="7" spans="1:7" ht="12.75">
      <c r="A7" s="96" t="s">
        <v>1</v>
      </c>
      <c r="B7" s="97"/>
      <c r="C7" s="23"/>
      <c r="D7" s="23"/>
      <c r="E7" s="23"/>
      <c r="F7" s="52"/>
      <c r="G7" s="90"/>
    </row>
    <row r="8" spans="1:6" ht="12.75">
      <c r="A8" s="123" t="s">
        <v>138</v>
      </c>
      <c r="B8" s="124"/>
      <c r="C8" s="24">
        <f>C10+C15</f>
        <v>39185915.7</v>
      </c>
      <c r="D8" s="24">
        <f>D10+D15</f>
        <v>39075424.2</v>
      </c>
      <c r="E8" s="19">
        <f>E10+E15</f>
        <v>13592764.400000002</v>
      </c>
      <c r="F8" s="53">
        <f>E8/D8</f>
        <v>0.34785967595458633</v>
      </c>
    </row>
    <row r="9" spans="1:6" ht="12.75">
      <c r="A9" s="96" t="s">
        <v>1</v>
      </c>
      <c r="B9" s="97"/>
      <c r="C9" s="23"/>
      <c r="D9" s="23"/>
      <c r="E9" s="23"/>
      <c r="F9" s="15"/>
    </row>
    <row r="10" spans="1:6" ht="12.75">
      <c r="A10" s="119" t="s">
        <v>140</v>
      </c>
      <c r="B10" s="120"/>
      <c r="C10" s="25">
        <f>C12+C13+C14</f>
        <v>6877575.7</v>
      </c>
      <c r="D10" s="25">
        <f>D12+D13+D14</f>
        <v>6877575.7</v>
      </c>
      <c r="E10" s="9">
        <f>E12+E13+E14</f>
        <v>6982729.3</v>
      </c>
      <c r="F10" s="14">
        <f>E10/D10</f>
        <v>1.0152893409810086</v>
      </c>
    </row>
    <row r="11" spans="1:6" ht="12.75">
      <c r="A11" s="27"/>
      <c r="B11" s="28" t="s">
        <v>120</v>
      </c>
      <c r="C11" s="25"/>
      <c r="D11" s="25"/>
      <c r="E11" s="9"/>
      <c r="F11" s="14"/>
    </row>
    <row r="12" spans="1:6" ht="12.75">
      <c r="A12" s="27"/>
      <c r="B12" s="28" t="s">
        <v>141</v>
      </c>
      <c r="C12" s="23">
        <v>7000000</v>
      </c>
      <c r="D12" s="23">
        <v>7000000</v>
      </c>
      <c r="E12" s="7">
        <f>32474977.8-25392131.6</f>
        <v>7082846.199999999</v>
      </c>
      <c r="F12" s="15">
        <f>E12/D12</f>
        <v>1.0118351714285714</v>
      </c>
    </row>
    <row r="13" spans="1:6" ht="12.75">
      <c r="A13" s="27"/>
      <c r="B13" s="28" t="s">
        <v>142</v>
      </c>
      <c r="C13" s="23">
        <v>-97424.3</v>
      </c>
      <c r="D13" s="23">
        <v>-97424.3</v>
      </c>
      <c r="E13" s="7">
        <v>-97424.3</v>
      </c>
      <c r="F13" s="15">
        <f>E13/D13</f>
        <v>1</v>
      </c>
    </row>
    <row r="14" spans="1:6" ht="26.25" customHeight="1">
      <c r="A14" s="29"/>
      <c r="B14" s="30" t="s">
        <v>143</v>
      </c>
      <c r="C14" s="23">
        <v>-25000</v>
      </c>
      <c r="D14" s="23">
        <v>-25000</v>
      </c>
      <c r="E14" s="7">
        <v>-2692.6</v>
      </c>
      <c r="F14" s="15">
        <f>E14/D14</f>
        <v>0.107704</v>
      </c>
    </row>
    <row r="15" spans="1:6" ht="12.75">
      <c r="A15" s="98" t="s">
        <v>172</v>
      </c>
      <c r="B15" s="99"/>
      <c r="C15" s="25">
        <f>C17+C18+C19</f>
        <v>32308340</v>
      </c>
      <c r="D15" s="25">
        <f>D17+D18+D19</f>
        <v>32197848.5</v>
      </c>
      <c r="E15" s="9">
        <f>E17+E18+E19</f>
        <v>6610035.1000000015</v>
      </c>
      <c r="F15" s="14">
        <f>E15/D15</f>
        <v>0.2052943102704518</v>
      </c>
    </row>
    <row r="16" spans="1:6" ht="12.75">
      <c r="A16" s="29"/>
      <c r="B16" s="30" t="s">
        <v>120</v>
      </c>
      <c r="C16" s="23"/>
      <c r="D16" s="23"/>
      <c r="E16" s="7"/>
      <c r="F16" s="15"/>
    </row>
    <row r="17" spans="1:7" ht="25.5">
      <c r="A17" s="29"/>
      <c r="B17" s="30" t="s">
        <v>171</v>
      </c>
      <c r="C17" s="23">
        <v>3000000</v>
      </c>
      <c r="D17" s="23">
        <f>3000000+317108-3234324+196280.1-1990737.6+398</f>
        <v>-1711275.5</v>
      </c>
      <c r="E17" s="40">
        <v>-22689964.9</v>
      </c>
      <c r="F17" s="54">
        <f>E17/D17</f>
        <v>13.259095277177753</v>
      </c>
      <c r="G17" s="89"/>
    </row>
    <row r="18" spans="1:6" ht="38.25">
      <c r="A18" s="29"/>
      <c r="B18" s="30" t="s">
        <v>159</v>
      </c>
      <c r="C18" s="23">
        <v>29308340</v>
      </c>
      <c r="D18" s="23">
        <f>29308340+2466800+2133984</f>
        <v>33909124</v>
      </c>
      <c r="E18" s="7">
        <v>29300000</v>
      </c>
      <c r="F18" s="15">
        <f>E18/D18</f>
        <v>0.8640742237988808</v>
      </c>
    </row>
    <row r="19" spans="1:6" ht="12.75">
      <c r="A19" s="29"/>
      <c r="B19" s="30" t="s">
        <v>160</v>
      </c>
      <c r="C19" s="23"/>
      <c r="D19" s="23"/>
      <c r="E19" s="7"/>
      <c r="F19" s="15"/>
    </row>
    <row r="20" spans="1:6" ht="12.75">
      <c r="A20" s="123" t="s">
        <v>139</v>
      </c>
      <c r="B20" s="124"/>
      <c r="C20" s="24">
        <f>C22+C23+C24</f>
        <v>30651776</v>
      </c>
      <c r="D20" s="24">
        <f>D22+D23+D24</f>
        <v>32492173.299999997</v>
      </c>
      <c r="E20" s="19">
        <f>E22+E23+E24</f>
        <v>26107288.35</v>
      </c>
      <c r="F20" s="53">
        <f>E20/D20</f>
        <v>0.8034946788247004</v>
      </c>
    </row>
    <row r="21" spans="1:6" ht="12.75">
      <c r="A21" s="96" t="s">
        <v>1</v>
      </c>
      <c r="B21" s="97"/>
      <c r="C21" s="23"/>
      <c r="D21" s="23"/>
      <c r="E21" s="7"/>
      <c r="F21" s="15"/>
    </row>
    <row r="22" spans="1:6" s="20" customFormat="1" ht="12.75">
      <c r="A22" s="31" t="s">
        <v>161</v>
      </c>
      <c r="B22" s="32"/>
      <c r="C22" s="25">
        <v>37870736</v>
      </c>
      <c r="D22" s="25">
        <f>37870736+2036677.4-196280.1</f>
        <v>39711133.3</v>
      </c>
      <c r="E22" s="9">
        <v>34895463.85</v>
      </c>
      <c r="F22" s="14">
        <f>E22/D22</f>
        <v>0.8787325102605421</v>
      </c>
    </row>
    <row r="23" spans="1:6" s="20" customFormat="1" ht="12.75">
      <c r="A23" s="31" t="s">
        <v>162</v>
      </c>
      <c r="B23" s="32"/>
      <c r="C23" s="25">
        <v>-7218960</v>
      </c>
      <c r="D23" s="25">
        <v>-7218960</v>
      </c>
      <c r="E23" s="9">
        <v>-7098676.4</v>
      </c>
      <c r="F23" s="14">
        <f>E23/D23</f>
        <v>0.9833378215144565</v>
      </c>
    </row>
    <row r="24" spans="1:7" ht="12.75">
      <c r="A24" s="33" t="s">
        <v>163</v>
      </c>
      <c r="B24" s="34"/>
      <c r="C24" s="38"/>
      <c r="D24" s="38"/>
      <c r="E24" s="12">
        <f>-50482.4+73385.6-589032.1-1123370.2</f>
        <v>-1689499.1</v>
      </c>
      <c r="F24" s="16"/>
      <c r="G24" s="90"/>
    </row>
    <row r="25" spans="4:5" ht="12.75">
      <c r="D25" s="49"/>
      <c r="E25" s="49"/>
    </row>
    <row r="26" spans="4:7" ht="12.75">
      <c r="D26" s="49"/>
      <c r="E26" s="91"/>
      <c r="G26" s="90"/>
    </row>
    <row r="27" spans="4:7" ht="12.75">
      <c r="D27" s="49"/>
      <c r="G27" s="90"/>
    </row>
    <row r="28" spans="1:6" ht="42" customHeight="1">
      <c r="A28" s="86" t="s">
        <v>185</v>
      </c>
      <c r="B28" s="110" t="s">
        <v>186</v>
      </c>
      <c r="C28" s="110"/>
      <c r="D28" s="110"/>
      <c r="E28" s="110"/>
      <c r="F28" s="110"/>
    </row>
    <row r="29" spans="1:6" ht="24.75" customHeight="1">
      <c r="A29" s="88" t="s">
        <v>193</v>
      </c>
      <c r="B29" s="110" t="s">
        <v>195</v>
      </c>
      <c r="C29" s="110"/>
      <c r="D29" s="110"/>
      <c r="E29" s="110"/>
      <c r="F29" s="110"/>
    </row>
    <row r="30" spans="1:6" ht="33.75" customHeight="1">
      <c r="A30" s="88" t="s">
        <v>194</v>
      </c>
      <c r="B30" s="110" t="s">
        <v>191</v>
      </c>
      <c r="C30" s="110"/>
      <c r="D30" s="110"/>
      <c r="E30" s="110"/>
      <c r="F30" s="110"/>
    </row>
  </sheetData>
  <mergeCells count="14">
    <mergeCell ref="A1:F1"/>
    <mergeCell ref="A2:F2"/>
    <mergeCell ref="A3:F3"/>
    <mergeCell ref="A21:B21"/>
    <mergeCell ref="A10:B10"/>
    <mergeCell ref="A6:B6"/>
    <mergeCell ref="A9:B9"/>
    <mergeCell ref="A7:B7"/>
    <mergeCell ref="A8:B8"/>
    <mergeCell ref="A20:B20"/>
    <mergeCell ref="A15:B15"/>
    <mergeCell ref="B28:F28"/>
    <mergeCell ref="B30:F30"/>
    <mergeCell ref="B29:F29"/>
  </mergeCells>
  <printOptions/>
  <pageMargins left="1.6" right="1.71" top="0.34" bottom="0.47" header="0.17" footer="0.51"/>
  <pageSetup firstPageNumber="161" useFirstPageNumber="1" horizontalDpi="600" verticalDpi="600" orientation="landscape" paperSize="9" r:id="rId3"/>
  <headerFooter alignWithMargins="0">
    <oddFooter>&amp;L&amp;"Arial Armenian,Regular"&amp;8Ð³Û³ëï³ÝÇ Ð³Ýñ³å»ïáõÃÛ³Ý ýÇÝ³ÝëÝ»ñÇ ¨ ¿ÏáÝáÙÇÏ³ÛÇ Ý³Ë³ñ³ñáõÃÛáõÝ&amp;R&amp;P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asargsyan</cp:lastModifiedBy>
  <cp:lastPrinted>2007-04-26T14:48:33Z</cp:lastPrinted>
  <dcterms:created xsi:type="dcterms:W3CDTF">1996-10-14T23:33:28Z</dcterms:created>
  <dcterms:modified xsi:type="dcterms:W3CDTF">2007-04-26T14:49:47Z</dcterms:modified>
  <cp:category/>
  <cp:version/>
  <cp:contentType/>
  <cp:contentStatus/>
</cp:coreProperties>
</file>